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0 год\водоканал\объявления\5. в газету отчет и на инт ресурс\"/>
    </mc:Choice>
  </mc:AlternateContent>
  <xr:revisionPtr revIDLastSave="0" documentId="13_ncr:1_{D57D8E9C-3CA4-4C68-A15B-219F251CBB3D}" xr6:coauthVersionLast="46" xr6:coauthVersionMax="46" xr10:uidLastSave="{00000000-0000-0000-0000-000000000000}"/>
  <bookViews>
    <workbookView xWindow="-108" yWindow="-108" windowWidth="23256" windowHeight="12576" xr2:uid="{522D2001-2175-4C01-AFED-B4B2AF2AB8A5}"/>
  </bookViews>
  <sheets>
    <sheet name="Т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ТВ!$A$3:$BX$181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ТВ!$A$1:$G$187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F177" i="1" s="1"/>
  <c r="D177" i="1"/>
  <c r="F176" i="1"/>
  <c r="E176" i="1"/>
  <c r="D176" i="1"/>
  <c r="E175" i="1"/>
  <c r="F175" i="1" s="1"/>
  <c r="D175" i="1"/>
  <c r="D174" i="1"/>
  <c r="E170" i="1"/>
  <c r="E167" i="1"/>
  <c r="D167" i="1"/>
  <c r="F167" i="1" s="1"/>
  <c r="E166" i="1"/>
  <c r="F166" i="1" s="1"/>
  <c r="D166" i="1"/>
  <c r="F165" i="1"/>
  <c r="E165" i="1"/>
  <c r="D165" i="1"/>
  <c r="D164" i="1" s="1"/>
  <c r="D162" i="1" s="1"/>
  <c r="E164" i="1"/>
  <c r="E163" i="1"/>
  <c r="D163" i="1"/>
  <c r="F163" i="1" s="1"/>
  <c r="F160" i="1"/>
  <c r="E160" i="1"/>
  <c r="E155" i="1" s="1"/>
  <c r="D160" i="1"/>
  <c r="D161" i="1" s="1"/>
  <c r="E159" i="1"/>
  <c r="E161" i="1" s="1"/>
  <c r="F161" i="1" s="1"/>
  <c r="D159" i="1"/>
  <c r="G155" i="1"/>
  <c r="G162" i="1" s="1"/>
  <c r="D155" i="1"/>
  <c r="E152" i="1"/>
  <c r="D152" i="1"/>
  <c r="F152" i="1" s="1"/>
  <c r="E151" i="1"/>
  <c r="D151" i="1"/>
  <c r="E150" i="1"/>
  <c r="F150" i="1" s="1"/>
  <c r="D150" i="1"/>
  <c r="E149" i="1"/>
  <c r="D149" i="1"/>
  <c r="F149" i="1" s="1"/>
  <c r="E148" i="1"/>
  <c r="F148" i="1" s="1"/>
  <c r="D148" i="1"/>
  <c r="F147" i="1"/>
  <c r="E147" i="1"/>
  <c r="D147" i="1"/>
  <c r="E146" i="1"/>
  <c r="F146" i="1" s="1"/>
  <c r="D146" i="1"/>
  <c r="E145" i="1"/>
  <c r="D145" i="1"/>
  <c r="F145" i="1" s="1"/>
  <c r="E144" i="1"/>
  <c r="F144" i="1" s="1"/>
  <c r="D144" i="1"/>
  <c r="F143" i="1"/>
  <c r="E143" i="1"/>
  <c r="D143" i="1"/>
  <c r="E142" i="1"/>
  <c r="E140" i="1" s="1"/>
  <c r="D142" i="1"/>
  <c r="E141" i="1"/>
  <c r="D141" i="1"/>
  <c r="F141" i="1" s="1"/>
  <c r="F139" i="1"/>
  <c r="E139" i="1"/>
  <c r="D139" i="1"/>
  <c r="E138" i="1"/>
  <c r="D138" i="1"/>
  <c r="E137" i="1"/>
  <c r="D137" i="1"/>
  <c r="E135" i="1"/>
  <c r="F135" i="1" s="1"/>
  <c r="D135" i="1"/>
  <c r="E134" i="1"/>
  <c r="D134" i="1"/>
  <c r="F134" i="1" s="1"/>
  <c r="F133" i="1"/>
  <c r="E133" i="1"/>
  <c r="D133" i="1"/>
  <c r="F132" i="1"/>
  <c r="E132" i="1"/>
  <c r="D132" i="1"/>
  <c r="E131" i="1"/>
  <c r="E172" i="1" s="1"/>
  <c r="D131" i="1"/>
  <c r="D172" i="1" s="1"/>
  <c r="D181" i="1" s="1"/>
  <c r="F129" i="1"/>
  <c r="E129" i="1"/>
  <c r="D129" i="1"/>
  <c r="F128" i="1"/>
  <c r="E128" i="1"/>
  <c r="D128" i="1"/>
  <c r="G127" i="1"/>
  <c r="F127" i="1"/>
  <c r="E127" i="1"/>
  <c r="D127" i="1"/>
  <c r="F126" i="1"/>
  <c r="E126" i="1"/>
  <c r="D126" i="1"/>
  <c r="E125" i="1"/>
  <c r="D125" i="1"/>
  <c r="E124" i="1"/>
  <c r="D124" i="1"/>
  <c r="F124" i="1" s="1"/>
  <c r="E123" i="1"/>
  <c r="D123" i="1"/>
  <c r="F123" i="1" s="1"/>
  <c r="E122" i="1"/>
  <c r="D122" i="1"/>
  <c r="E121" i="1"/>
  <c r="F121" i="1" s="1"/>
  <c r="D121" i="1"/>
  <c r="D120" i="1"/>
  <c r="F119" i="1"/>
  <c r="E119" i="1"/>
  <c r="D119" i="1"/>
  <c r="F118" i="1"/>
  <c r="E118" i="1"/>
  <c r="D118" i="1"/>
  <c r="E117" i="1"/>
  <c r="D117" i="1"/>
  <c r="E116" i="1"/>
  <c r="D116" i="1"/>
  <c r="F116" i="1" s="1"/>
  <c r="F115" i="1"/>
  <c r="E115" i="1"/>
  <c r="D115" i="1"/>
  <c r="F113" i="1"/>
  <c r="E113" i="1"/>
  <c r="D113" i="1"/>
  <c r="E112" i="1"/>
  <c r="D112" i="1"/>
  <c r="E111" i="1"/>
  <c r="D111" i="1"/>
  <c r="F110" i="1"/>
  <c r="E110" i="1"/>
  <c r="D110" i="1"/>
  <c r="F109" i="1"/>
  <c r="E109" i="1"/>
  <c r="D109" i="1"/>
  <c r="E108" i="1"/>
  <c r="E106" i="1" s="1"/>
  <c r="D108" i="1"/>
  <c r="E107" i="1"/>
  <c r="D107" i="1"/>
  <c r="F107" i="1" s="1"/>
  <c r="F105" i="1"/>
  <c r="E105" i="1"/>
  <c r="D105" i="1"/>
  <c r="G104" i="1"/>
  <c r="F104" i="1"/>
  <c r="E104" i="1"/>
  <c r="D104" i="1"/>
  <c r="G103" i="1"/>
  <c r="G110" i="1" s="1"/>
  <c r="G123" i="1" s="1"/>
  <c r="F103" i="1"/>
  <c r="E103" i="1"/>
  <c r="D103" i="1"/>
  <c r="F102" i="1"/>
  <c r="E102" i="1"/>
  <c r="D102" i="1"/>
  <c r="E101" i="1"/>
  <c r="D101" i="1"/>
  <c r="E100" i="1"/>
  <c r="D100" i="1"/>
  <c r="E99" i="1"/>
  <c r="F99" i="1" s="1"/>
  <c r="D99" i="1"/>
  <c r="D98" i="1"/>
  <c r="F97" i="1"/>
  <c r="E97" i="1"/>
  <c r="D97" i="1"/>
  <c r="F96" i="1"/>
  <c r="E96" i="1"/>
  <c r="D96" i="1"/>
  <c r="E95" i="1"/>
  <c r="E171" i="1" s="1"/>
  <c r="D95" i="1"/>
  <c r="D171" i="1" s="1"/>
  <c r="D180" i="1" s="1"/>
  <c r="F92" i="1"/>
  <c r="E92" i="1"/>
  <c r="D92" i="1"/>
  <c r="F91" i="1"/>
  <c r="E91" i="1"/>
  <c r="D91" i="1"/>
  <c r="E90" i="1"/>
  <c r="F90" i="1" s="1"/>
  <c r="D90" i="1"/>
  <c r="D89" i="1"/>
  <c r="F88" i="1"/>
  <c r="E88" i="1"/>
  <c r="D88" i="1"/>
  <c r="F87" i="1"/>
  <c r="E87" i="1"/>
  <c r="D87" i="1"/>
  <c r="E86" i="1"/>
  <c r="E84" i="1" s="1"/>
  <c r="D86" i="1"/>
  <c r="E85" i="1"/>
  <c r="D85" i="1"/>
  <c r="F85" i="1" s="1"/>
  <c r="F83" i="1"/>
  <c r="E83" i="1"/>
  <c r="D83" i="1"/>
  <c r="F82" i="1"/>
  <c r="E82" i="1"/>
  <c r="D82" i="1"/>
  <c r="G81" i="1"/>
  <c r="F81" i="1"/>
  <c r="E81" i="1"/>
  <c r="D81" i="1"/>
  <c r="E80" i="1"/>
  <c r="F80" i="1" s="1"/>
  <c r="D80" i="1"/>
  <c r="E79" i="1"/>
  <c r="D79" i="1"/>
  <c r="E78" i="1"/>
  <c r="D78" i="1"/>
  <c r="F78" i="1" s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E72" i="1"/>
  <c r="F72" i="1" s="1"/>
  <c r="D72" i="1"/>
  <c r="G71" i="1"/>
  <c r="G74" i="1" s="1"/>
  <c r="E71" i="1"/>
  <c r="E69" i="1" s="1"/>
  <c r="D71" i="1"/>
  <c r="E70" i="1"/>
  <c r="D70" i="1"/>
  <c r="F70" i="1" s="1"/>
  <c r="F68" i="1"/>
  <c r="E68" i="1"/>
  <c r="D68" i="1"/>
  <c r="G67" i="1"/>
  <c r="F67" i="1"/>
  <c r="E67" i="1"/>
  <c r="D67" i="1"/>
  <c r="E65" i="1"/>
  <c r="D65" i="1"/>
  <c r="D62" i="1" s="1"/>
  <c r="F64" i="1"/>
  <c r="E64" i="1"/>
  <c r="D64" i="1"/>
  <c r="F63" i="1"/>
  <c r="E63" i="1"/>
  <c r="D63" i="1"/>
  <c r="E62" i="1"/>
  <c r="E58" i="1" s="1"/>
  <c r="E61" i="1"/>
  <c r="D61" i="1"/>
  <c r="D58" i="1" s="1"/>
  <c r="F60" i="1"/>
  <c r="E60" i="1"/>
  <c r="D60" i="1"/>
  <c r="F59" i="1"/>
  <c r="E59" i="1"/>
  <c r="D59" i="1"/>
  <c r="E57" i="1"/>
  <c r="D57" i="1"/>
  <c r="F57" i="1" s="1"/>
  <c r="F56" i="1"/>
  <c r="E56" i="1"/>
  <c r="D56" i="1"/>
  <c r="F55" i="1"/>
  <c r="E55" i="1"/>
  <c r="D55" i="1"/>
  <c r="E54" i="1"/>
  <c r="D54" i="1"/>
  <c r="E53" i="1"/>
  <c r="D53" i="1"/>
  <c r="E52" i="1"/>
  <c r="F52" i="1" s="1"/>
  <c r="D52" i="1"/>
  <c r="E51" i="1"/>
  <c r="D51" i="1"/>
  <c r="F51" i="1" s="1"/>
  <c r="F50" i="1"/>
  <c r="E50" i="1"/>
  <c r="D50" i="1"/>
  <c r="F49" i="1"/>
  <c r="E49" i="1"/>
  <c r="D49" i="1"/>
  <c r="E48" i="1"/>
  <c r="D48" i="1"/>
  <c r="F47" i="1"/>
  <c r="E47" i="1"/>
  <c r="D47" i="1"/>
  <c r="E46" i="1"/>
  <c r="D46" i="1"/>
  <c r="E45" i="1"/>
  <c r="D45" i="1"/>
  <c r="G44" i="1"/>
  <c r="E44" i="1"/>
  <c r="D44" i="1"/>
  <c r="F44" i="1" s="1"/>
  <c r="G43" i="1"/>
  <c r="E43" i="1"/>
  <c r="D43" i="1"/>
  <c r="F43" i="1" s="1"/>
  <c r="E42" i="1"/>
  <c r="D42" i="1"/>
  <c r="E41" i="1"/>
  <c r="F41" i="1" s="1"/>
  <c r="D41" i="1"/>
  <c r="E40" i="1"/>
  <c r="D40" i="1"/>
  <c r="F39" i="1"/>
  <c r="E39" i="1"/>
  <c r="D39" i="1"/>
  <c r="E38" i="1"/>
  <c r="F38" i="1" s="1"/>
  <c r="D38" i="1"/>
  <c r="D37" i="1"/>
  <c r="F36" i="1"/>
  <c r="E36" i="1"/>
  <c r="D36" i="1"/>
  <c r="F35" i="1"/>
  <c r="E35" i="1"/>
  <c r="D35" i="1"/>
  <c r="E34" i="1"/>
  <c r="D34" i="1"/>
  <c r="D33" i="1" s="1"/>
  <c r="D30" i="1" s="1"/>
  <c r="F32" i="1"/>
  <c r="E32" i="1"/>
  <c r="D32" i="1"/>
  <c r="E31" i="1"/>
  <c r="F31" i="1" s="1"/>
  <c r="D31" i="1"/>
  <c r="F29" i="1"/>
  <c r="E29" i="1"/>
  <c r="D29" i="1"/>
  <c r="F28" i="1"/>
  <c r="E28" i="1"/>
  <c r="D28" i="1"/>
  <c r="E27" i="1"/>
  <c r="F27" i="1" s="1"/>
  <c r="D27" i="1"/>
  <c r="E26" i="1"/>
  <c r="D26" i="1"/>
  <c r="F26" i="1" s="1"/>
  <c r="F25" i="1"/>
  <c r="E25" i="1"/>
  <c r="D25" i="1"/>
  <c r="E24" i="1"/>
  <c r="E23" i="1"/>
  <c r="E20" i="1" s="1"/>
  <c r="D23" i="1"/>
  <c r="E22" i="1"/>
  <c r="D22" i="1"/>
  <c r="F22" i="1" s="1"/>
  <c r="F21" i="1"/>
  <c r="E21" i="1"/>
  <c r="D21" i="1"/>
  <c r="D170" i="1" s="1"/>
  <c r="G20" i="1"/>
  <c r="G45" i="1" s="1"/>
  <c r="D19" i="1"/>
  <c r="D18" i="1"/>
  <c r="D17" i="1"/>
  <c r="G16" i="1"/>
  <c r="F16" i="1"/>
  <c r="E16" i="1"/>
  <c r="D16" i="1"/>
  <c r="E15" i="1"/>
  <c r="F15" i="1" s="1"/>
  <c r="D15" i="1"/>
  <c r="G14" i="1"/>
  <c r="E14" i="1"/>
  <c r="F14" i="1" s="1"/>
  <c r="D14" i="1"/>
  <c r="E13" i="1"/>
  <c r="D13" i="1"/>
  <c r="F13" i="1" s="1"/>
  <c r="F12" i="1"/>
  <c r="E12" i="1"/>
  <c r="D12" i="1"/>
  <c r="G11" i="1"/>
  <c r="E11" i="1"/>
  <c r="F10" i="1"/>
  <c r="E10" i="1"/>
  <c r="D10" i="1"/>
  <c r="E9" i="1"/>
  <c r="E7" i="1" s="1"/>
  <c r="D9" i="1"/>
  <c r="E8" i="1"/>
  <c r="D8" i="1"/>
  <c r="F8" i="1" s="1"/>
  <c r="G5" i="1"/>
  <c r="G3" i="1"/>
  <c r="F3" i="1"/>
  <c r="F1" i="1"/>
  <c r="F79" i="1" l="1"/>
  <c r="G73" i="1"/>
  <c r="G68" i="1"/>
  <c r="F58" i="1"/>
  <c r="D179" i="1"/>
  <c r="D169" i="1"/>
  <c r="D178" i="1" s="1"/>
  <c r="F62" i="1"/>
  <c r="E180" i="1"/>
  <c r="F180" i="1" s="1"/>
  <c r="F171" i="1"/>
  <c r="E169" i="1"/>
  <c r="D136" i="1"/>
  <c r="D130" i="1" s="1"/>
  <c r="F140" i="1"/>
  <c r="E136" i="1"/>
  <c r="F7" i="1"/>
  <c r="E6" i="1"/>
  <c r="F172" i="1"/>
  <c r="E181" i="1"/>
  <c r="F181" i="1" s="1"/>
  <c r="F155" i="1"/>
  <c r="F164" i="1"/>
  <c r="F170" i="1"/>
  <c r="E179" i="1"/>
  <c r="F179" i="1" s="1"/>
  <c r="D7" i="1"/>
  <c r="F9" i="1"/>
  <c r="D11" i="1"/>
  <c r="F11" i="1" s="1"/>
  <c r="D20" i="1"/>
  <c r="F20" i="1" s="1"/>
  <c r="F23" i="1"/>
  <c r="E37" i="1"/>
  <c r="F37" i="1" s="1"/>
  <c r="D69" i="1"/>
  <c r="F71" i="1"/>
  <c r="D84" i="1"/>
  <c r="F84" i="1" s="1"/>
  <c r="F86" i="1"/>
  <c r="E89" i="1"/>
  <c r="F89" i="1" s="1"/>
  <c r="F95" i="1"/>
  <c r="E98" i="1"/>
  <c r="F98" i="1" s="1"/>
  <c r="D106" i="1"/>
  <c r="F106" i="1" s="1"/>
  <c r="F108" i="1"/>
  <c r="D114" i="1"/>
  <c r="F117" i="1"/>
  <c r="E120" i="1"/>
  <c r="F120" i="1" s="1"/>
  <c r="F131" i="1"/>
  <c r="F138" i="1"/>
  <c r="D140" i="1"/>
  <c r="F142" i="1"/>
  <c r="F159" i="1"/>
  <c r="E162" i="1"/>
  <c r="F162" i="1" s="1"/>
  <c r="E174" i="1"/>
  <c r="F174" i="1" s="1"/>
  <c r="D24" i="1"/>
  <c r="F24" i="1" s="1"/>
  <c r="F61" i="1"/>
  <c r="F136" i="1" l="1"/>
  <c r="E130" i="1"/>
  <c r="F130" i="1" s="1"/>
  <c r="D6" i="1"/>
  <c r="E33" i="1"/>
  <c r="E66" i="1"/>
  <c r="E178" i="1"/>
  <c r="F178" i="1" s="1"/>
  <c r="F169" i="1"/>
  <c r="G76" i="1"/>
  <c r="G79" i="1"/>
  <c r="G82" i="1" s="1"/>
  <c r="G93" i="1" s="1"/>
  <c r="G105" i="1" s="1"/>
  <c r="G111" i="1" s="1"/>
  <c r="G114" i="1" s="1"/>
  <c r="G124" i="1" s="1"/>
  <c r="G128" i="1" s="1"/>
  <c r="G169" i="1" s="1"/>
  <c r="D94" i="1"/>
  <c r="D93" i="1" s="1"/>
  <c r="D66" i="1"/>
  <c r="E114" i="1"/>
  <c r="F114" i="1" s="1"/>
  <c r="F6" i="1"/>
  <c r="F69" i="1"/>
  <c r="E94" i="1" l="1"/>
  <c r="F94" i="1" s="1"/>
  <c r="F66" i="1"/>
  <c r="F33" i="1"/>
  <c r="E30" i="1"/>
  <c r="D5" i="1"/>
  <c r="D153" i="1" s="1"/>
  <c r="D154" i="1" s="1"/>
  <c r="E93" i="1" l="1"/>
  <c r="F93" i="1" s="1"/>
  <c r="F30" i="1"/>
  <c r="E5" i="1"/>
  <c r="F5" i="1" l="1"/>
  <c r="E153" i="1"/>
  <c r="F153" i="1" l="1"/>
  <c r="E154" i="1"/>
</calcChain>
</file>

<file path=xl/sharedStrings.xml><?xml version="1.0" encoding="utf-8"?>
<sst xmlns="http://schemas.openxmlformats.org/spreadsheetml/2006/main" count="449" uniqueCount="256">
  <si>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</si>
  <si>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подаче воды по распределительным сетям (техническая вода)  за 2020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</si>
  <si>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</si>
  <si>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</si>
  <si>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</si>
  <si>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2020 год</t>
  </si>
  <si>
    <t>Фактически сложившиеся показатели тарифной сметы за 2020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</si>
  <si>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</si>
  <si>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</si>
  <si>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</si>
  <si>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</si>
  <si>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</si>
  <si>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</si>
  <si>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</si>
  <si>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</si>
  <si>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</si>
  <si>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</si>
  <si>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Увеличение цены поставщика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</si>
  <si>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</si>
  <si>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</si>
  <si>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</si>
  <si>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</si>
  <si>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</si>
  <si>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</si>
  <si>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</si>
  <si>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</si>
  <si>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</si>
  <si>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</si>
  <si>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</si>
  <si>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</si>
  <si>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</si>
  <si>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</si>
  <si>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</si>
  <si>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</si>
  <si>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</si>
  <si>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</si>
  <si>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</si>
  <si>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</si>
  <si>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</si>
  <si>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</si>
  <si>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</si>
  <si>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</si>
  <si>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</si>
  <si>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</si>
  <si>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</si>
  <si>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</si>
  <si>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</si>
  <si>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</si>
  <si>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</si>
  <si>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</si>
  <si>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</si>
  <si>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</si>
  <si>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</si>
  <si>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</si>
  <si>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</si>
  <si>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</si>
  <si>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</si>
  <si>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</si>
  <si>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</si>
  <si>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</si>
  <si>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</si>
  <si>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</si>
  <si>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</si>
  <si>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</si>
  <si>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</si>
  <si>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</si>
  <si>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</si>
  <si>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</si>
  <si>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</si>
  <si>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</si>
  <si>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</si>
  <si>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хранению ГСМ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</si>
  <si>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</si>
  <si>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</si>
  <si>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</si>
  <si>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</si>
  <si>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</si>
  <si>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</si>
  <si>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</si>
  <si>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</si>
  <si>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</si>
  <si>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</si>
  <si>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</si>
  <si>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</si>
  <si>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</si>
  <si>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</si>
  <si>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</si>
  <si>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</si>
  <si>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</si>
  <si>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</si>
  <si>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</si>
  <si>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</si>
  <si>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</si>
  <si>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</si>
  <si>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</si>
  <si>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</si>
  <si>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</si>
  <si>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</si>
  <si>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</si>
  <si>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</si>
  <si>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</si>
  <si>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</si>
  <si>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</si>
  <si>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</si>
  <si>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</si>
  <si>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</si>
  <si>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</si>
  <si>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</si>
  <si>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</si>
  <si>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</si>
  <si>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</si>
  <si>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</si>
  <si>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</si>
  <si>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</si>
  <si>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</si>
  <si>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</si>
  <si>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</si>
  <si>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</si>
  <si>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</si>
  <si>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</si>
  <si>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</si>
  <si>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</si>
  <si>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</si>
  <si>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</si>
  <si>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</si>
  <si>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</si>
  <si>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</si>
  <si>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</si>
  <si>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</si>
  <si>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</si>
  <si>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</si>
  <si>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</si>
  <si>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(воду) </t>
  </si>
  <si>
    <t xml:space="preserve">Увеличение объема, налоговых ставок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</si>
  <si>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</si>
  <si>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</si>
  <si>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</si>
  <si>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</si>
  <si>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</si>
  <si>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</si>
  <si>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</si>
  <si>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</si>
  <si>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</si>
  <si>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</si>
  <si>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</si>
  <si>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</si>
  <si>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</si>
  <si>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</si>
  <si>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</si>
  <si>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</si>
  <si>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</si>
  <si>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</si>
  <si>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</si>
  <si>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</si>
  <si>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</si>
  <si>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</si>
  <si>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</si>
  <si>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</si>
  <si>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</si>
  <si>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</si>
  <si>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</si>
  <si>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</si>
  <si>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</si>
  <si>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</si>
  <si>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</si>
  <si>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Налоговые платежи и сборы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</si>
  <si>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</si>
  <si>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</si>
  <si>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</si>
  <si>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</si>
  <si>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</si>
  <si>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</si>
  <si>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</si>
  <si>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</si>
  <si>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</si>
  <si>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</si>
  <si>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</si>
  <si>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</si>
  <si>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Плакаты, знаки и планы по ТБ (АУП)</t>
  </si>
  <si>
    <t>8.11.</t>
  </si>
  <si>
    <t xml:space="preserve">Услуги сторонних организаций, в т.ч. 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</si>
  <si>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</si>
  <si>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</si>
  <si>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</si>
  <si>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</si>
  <si>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</si>
  <si>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</si>
  <si>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</si>
  <si>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</si>
  <si>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</si>
  <si>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</si>
  <si>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</si>
  <si>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</si>
  <si>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Абонентное обслуживание БД "Закон"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</si>
  <si>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</si>
  <si>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</si>
  <si>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</si>
  <si>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</si>
  <si>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</si>
  <si>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</si>
  <si>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</si>
  <si>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</si>
  <si>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</si>
  <si>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</si>
  <si>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</si>
  <si>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</si>
  <si>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</si>
  <si>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</si>
  <si>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</si>
  <si>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</si>
  <si>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</si>
  <si>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</si>
  <si>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</si>
  <si>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</si>
  <si>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</si>
  <si>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</si>
  <si>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</si>
  <si>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</si>
  <si>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</si>
  <si>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</si>
  <si>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</si>
  <si>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</si>
  <si>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</si>
  <si>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</si>
  <si>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</si>
  <si>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</si>
  <si>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</si>
  <si>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ЗАБОР ВОДЫ всего из Селиты, в т.ч.</t>
  </si>
  <si>
    <t>Вода на обработку ХПВ</t>
  </si>
  <si>
    <t>Техническая вода с полными потерями</t>
  </si>
  <si>
    <t>НТП</t>
  </si>
  <si>
    <t>%</t>
  </si>
  <si>
    <t>Техническая вода (полезный отпуск)</t>
  </si>
  <si>
    <t xml:space="preserve">Сверхнормативные потери и СН ( т. м3) 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</si>
  <si>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</si>
  <si>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</si>
  <si>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</si>
  <si>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</si>
  <si>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</si>
  <si>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</si>
  <si>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</si>
  <si>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</si>
  <si>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</si>
  <si>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</si>
  <si>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</si>
  <si>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</si>
  <si>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</si>
  <si>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</si>
  <si>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</si>
  <si>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</si>
  <si>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</si>
  <si>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</si>
  <si>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</si>
  <si>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Руководитель_______________________________________ Гетманов А.С.</t>
  </si>
  <si>
    <t>Главный бухгалтер___________________________________Щербинина И.П.</t>
  </si>
  <si>
    <t>Начальник ПЭО_____________________________________Дорошенко О.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</si>
</sst>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0" borderId="6" xfId="2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center" wrapText="1"/>
    </xf>
    <xf numFmtId="43" fontId="3" fillId="0" borderId="9" xfId="2" applyFont="1" applyFill="1" applyBorder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2" applyFont="1" applyFill="1" applyBorder="1" applyAlignment="1">
      <alignment horizontal="center" vertical="center"/>
    </xf>
    <xf numFmtId="43" fontId="8" fillId="0" borderId="9" xfId="2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4" fillId="2" borderId="9" xfId="2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right" vertical="center" wrapText="1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/>
    </xf>
    <xf numFmtId="43" fontId="9" fillId="0" borderId="9" xfId="2" applyFont="1" applyFill="1" applyBorder="1" applyAlignment="1">
      <alignment horizontal="center" vertical="center"/>
    </xf>
    <xf numFmtId="43" fontId="9" fillId="2" borderId="0" xfId="1" applyFont="1" applyFill="1" applyAlignment="1">
      <alignment vertical="center"/>
    </xf>
    <xf numFmtId="43" fontId="4" fillId="0" borderId="9" xfId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/>
    </xf>
    <xf numFmtId="43" fontId="7" fillId="2" borderId="10" xfId="1" applyFont="1" applyFill="1" applyBorder="1" applyAlignment="1">
      <alignment vertical="center"/>
    </xf>
    <xf numFmtId="43" fontId="10" fillId="2" borderId="9" xfId="2" applyFont="1" applyFill="1" applyBorder="1" applyAlignment="1">
      <alignment horizontal="center" vertical="center"/>
    </xf>
    <xf numFmtId="43" fontId="10" fillId="0" borderId="9" xfId="2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43" fontId="3" fillId="2" borderId="9" xfId="1" applyFont="1" applyFill="1" applyBorder="1" applyAlignment="1">
      <alignment horizontal="center" vertical="center" wrapText="1"/>
    </xf>
    <xf numFmtId="43" fontId="3" fillId="2" borderId="9" xfId="2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43" fontId="7" fillId="2" borderId="12" xfId="1" applyFont="1" applyFill="1" applyBorder="1" applyAlignment="1">
      <alignment vertical="center" wrapText="1"/>
    </xf>
    <xf numFmtId="43" fontId="7" fillId="2" borderId="12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4" fillId="2" borderId="9" xfId="2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vertical="center" wrapText="1"/>
    </xf>
    <xf numFmtId="43" fontId="7" fillId="2" borderId="9" xfId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14" xfId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left" vertical="center" wrapText="1"/>
    </xf>
    <xf numFmtId="43" fontId="4" fillId="2" borderId="15" xfId="1" applyFont="1" applyFill="1" applyBorder="1" applyAlignment="1">
      <alignment horizontal="center" vertical="center" wrapText="1"/>
    </xf>
    <xf numFmtId="43" fontId="4" fillId="2" borderId="15" xfId="2" applyFont="1" applyFill="1" applyBorder="1" applyAlignment="1">
      <alignment horizontal="center" vertical="center"/>
    </xf>
    <xf numFmtId="43" fontId="4" fillId="0" borderId="15" xfId="2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0" borderId="3" xfId="2" applyFont="1" applyFill="1" applyBorder="1" applyAlignment="1">
      <alignment horizontal="center" vertical="center"/>
    </xf>
    <xf numFmtId="43" fontId="12" fillId="2" borderId="4" xfId="1" applyFont="1" applyFill="1" applyBorder="1" applyAlignment="1">
      <alignment vertical="center"/>
    </xf>
    <xf numFmtId="43" fontId="13" fillId="2" borderId="0" xfId="1" applyFont="1" applyFill="1" applyAlignment="1">
      <alignment vertical="center"/>
    </xf>
    <xf numFmtId="43" fontId="10" fillId="2" borderId="5" xfId="1" applyFont="1" applyFill="1" applyBorder="1" applyAlignment="1">
      <alignment horizontal="center" vertical="center"/>
    </xf>
    <xf numFmtId="43" fontId="4" fillId="2" borderId="6" xfId="2" applyFont="1" applyFill="1" applyBorder="1" applyAlignment="1">
      <alignment horizontal="left" vertical="center" wrapText="1"/>
    </xf>
    <xf numFmtId="43" fontId="4" fillId="2" borderId="6" xfId="2" applyFont="1" applyFill="1" applyBorder="1" applyAlignment="1">
      <alignment horizontal="center" vertical="center" wrapText="1"/>
    </xf>
    <xf numFmtId="43" fontId="4" fillId="0" borderId="6" xfId="2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center" vertical="center" wrapText="1"/>
    </xf>
    <xf numFmtId="43" fontId="3" fillId="2" borderId="9" xfId="2" applyFont="1" applyFill="1" applyBorder="1" applyAlignment="1">
      <alignment horizontal="center" wrapText="1"/>
    </xf>
    <xf numFmtId="43" fontId="3" fillId="2" borderId="9" xfId="2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vertical="center"/>
    </xf>
    <xf numFmtId="43" fontId="4" fillId="2" borderId="0" xfId="2" applyFont="1" applyFill="1" applyAlignment="1">
      <alignment horizontal="center" vertical="center"/>
    </xf>
    <xf numFmtId="43" fontId="4" fillId="2" borderId="0" xfId="2" applyFont="1" applyFill="1" applyAlignment="1">
      <alignment vertical="center"/>
    </xf>
    <xf numFmtId="43" fontId="4" fillId="2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/>
    </xf>
    <xf numFmtId="43" fontId="7" fillId="2" borderId="10" xfId="1" applyFont="1" applyFill="1" applyBorder="1" applyAlignment="1">
      <alignment horizontal="center" vertical="center"/>
    </xf>
    <xf numFmtId="43" fontId="11" fillId="2" borderId="13" xfId="1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horizontal="center" vertical="center"/>
    </xf>
    <xf numFmtId="43" fontId="7" fillId="2" borderId="16" xfId="1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3" fillId="2" borderId="1" xfId="2" applyFont="1" applyFill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2" xfId="2" xr:uid="{DADE9A44-BA52-4E80-BD83-5EB55A023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0%20&#1075;&#1086;&#1076;/&#1074;&#1086;&#1076;&#1086;&#1082;&#1072;&#1085;&#1072;&#1083;/&#1089;&#1084;&#1077;&#1090;&#1099;/&#1057;&#1052;&#1045;&#1058;&#1040;%20&#1080;&#1089;&#1087;&#1086;&#1083;&#1085;&#1077;&#1085;&#1080;&#1077;%202020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0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</sheetNames>
    <sheetDataSet>
      <sheetData sheetId="0"/>
      <sheetData sheetId="1"/>
      <sheetData sheetId="2">
        <row r="7">
          <cell r="G7">
            <v>286.33420283015755</v>
          </cell>
          <cell r="H7">
            <v>287.6354252687093</v>
          </cell>
        </row>
        <row r="8">
          <cell r="G8">
            <v>9229.8794662664513</v>
          </cell>
          <cell r="H8">
            <v>9338.9308409030891</v>
          </cell>
        </row>
        <row r="9">
          <cell r="G9">
            <v>19843.185145789699</v>
          </cell>
          <cell r="H9">
            <v>20937.32323856268</v>
          </cell>
        </row>
        <row r="11">
          <cell r="G11">
            <v>9023.0460000000003</v>
          </cell>
          <cell r="H11">
            <v>9341.509</v>
          </cell>
        </row>
        <row r="12">
          <cell r="G12">
            <v>15.58185979767808</v>
          </cell>
          <cell r="H12">
            <v>15.671797091883121</v>
          </cell>
        </row>
        <row r="14">
          <cell r="G14">
            <v>14260.033040000002</v>
          </cell>
          <cell r="H14">
            <v>16126.3917</v>
          </cell>
        </row>
        <row r="15">
          <cell r="G15">
            <v>1.0900000000000001</v>
          </cell>
          <cell r="H15">
            <v>1.097206842073001</v>
          </cell>
        </row>
        <row r="20">
          <cell r="G20">
            <v>151027.27366081069</v>
          </cell>
          <cell r="H20">
            <v>150780.64719101123</v>
          </cell>
        </row>
        <row r="21">
          <cell r="G21">
            <v>12912.831897999316</v>
          </cell>
          <cell r="H21">
            <v>13125.893624316304</v>
          </cell>
        </row>
        <row r="22">
          <cell r="G22">
            <v>2056.5383854392594</v>
          </cell>
          <cell r="H22">
            <v>2111.6536141690312</v>
          </cell>
        </row>
        <row r="24">
          <cell r="G24">
            <v>41058.684999999998</v>
          </cell>
          <cell r="H24">
            <v>41058.684500000003</v>
          </cell>
        </row>
        <row r="25">
          <cell r="G25">
            <v>144.04</v>
          </cell>
          <cell r="H25">
            <v>144.04</v>
          </cell>
        </row>
        <row r="26">
          <cell r="G26">
            <v>131137.17257007101</v>
          </cell>
          <cell r="H26">
            <v>137456.51715999999</v>
          </cell>
        </row>
        <row r="30">
          <cell r="G30">
            <v>283.66281679241627</v>
          </cell>
          <cell r="H30">
            <v>283.66281948345909</v>
          </cell>
        </row>
        <row r="31">
          <cell r="G31">
            <v>15409.21999824283</v>
          </cell>
          <cell r="H31">
            <v>15976.393858459609</v>
          </cell>
        </row>
        <row r="33">
          <cell r="G33">
            <v>0</v>
          </cell>
          <cell r="H33">
            <v>0</v>
          </cell>
        </row>
        <row r="34">
          <cell r="G34">
            <v>61.624576687729501</v>
          </cell>
          <cell r="H34">
            <v>61.624580206620401</v>
          </cell>
        </row>
        <row r="35">
          <cell r="G35">
            <v>94.144556951707926</v>
          </cell>
          <cell r="H35">
            <v>94.144617903996689</v>
          </cell>
        </row>
        <row r="37">
          <cell r="G37">
            <v>3580.9757264717796</v>
          </cell>
          <cell r="H37">
            <v>3580.9757151017984</v>
          </cell>
        </row>
        <row r="38">
          <cell r="G38">
            <v>1494.0309295416</v>
          </cell>
          <cell r="H38">
            <v>1494.0309163286115</v>
          </cell>
        </row>
        <row r="40">
          <cell r="G40">
            <v>1181.9518465405085</v>
          </cell>
          <cell r="H40">
            <v>1181.9518465405085</v>
          </cell>
        </row>
        <row r="41">
          <cell r="G41">
            <v>0</v>
          </cell>
        </row>
        <row r="42">
          <cell r="G42">
            <v>53.893091342650862</v>
          </cell>
          <cell r="H42">
            <v>57.742597867125923</v>
          </cell>
        </row>
        <row r="43">
          <cell r="G43">
            <v>62.893079962579854</v>
          </cell>
          <cell r="H43">
            <v>68.306240890033664</v>
          </cell>
        </row>
        <row r="44">
          <cell r="G44">
            <v>0</v>
          </cell>
          <cell r="H44">
            <v>0</v>
          </cell>
        </row>
        <row r="45">
          <cell r="G45">
            <v>0</v>
          </cell>
          <cell r="H45">
            <v>0</v>
          </cell>
        </row>
        <row r="46">
          <cell r="G46">
            <v>7780.6710000000003</v>
          </cell>
          <cell r="H46">
            <v>7780.6710000000003</v>
          </cell>
        </row>
        <row r="47">
          <cell r="G47">
            <v>0</v>
          </cell>
          <cell r="H47">
            <v>0</v>
          </cell>
        </row>
        <row r="48">
          <cell r="G48">
            <v>6.1584905660377363</v>
          </cell>
          <cell r="H48">
            <v>6.1584905660377363</v>
          </cell>
        </row>
        <row r="49">
          <cell r="G49">
            <v>85.878868046380703</v>
          </cell>
          <cell r="H49">
            <v>85.878868046380703</v>
          </cell>
        </row>
        <row r="50">
          <cell r="G50">
            <v>23.484939012966127</v>
          </cell>
          <cell r="H50">
            <v>23.484787230877473</v>
          </cell>
        </row>
        <row r="51">
          <cell r="G51">
            <v>178.47129983684246</v>
          </cell>
          <cell r="H51">
            <v>178.47129983684246</v>
          </cell>
        </row>
        <row r="52">
          <cell r="G52">
            <v>0</v>
          </cell>
          <cell r="H52">
            <v>0</v>
          </cell>
        </row>
        <row r="53">
          <cell r="G53">
            <v>0</v>
          </cell>
          <cell r="H53">
            <v>0</v>
          </cell>
        </row>
        <row r="54">
          <cell r="G54">
            <v>151.62868704486985</v>
          </cell>
          <cell r="H54">
            <v>151.62868424584659</v>
          </cell>
        </row>
        <row r="55">
          <cell r="G55">
            <v>39.345848454417997</v>
          </cell>
          <cell r="H55">
            <v>39.345849954164457</v>
          </cell>
        </row>
        <row r="56">
          <cell r="G56">
            <v>1205.9999999999998</v>
          </cell>
          <cell r="H56">
            <v>1205.9999799999998</v>
          </cell>
        </row>
        <row r="58">
          <cell r="G58">
            <v>481.22826557847145</v>
          </cell>
          <cell r="H58">
            <v>481.22826557847145</v>
          </cell>
        </row>
        <row r="59">
          <cell r="G59">
            <v>3015.1061299021226</v>
          </cell>
          <cell r="H59">
            <v>3064.2636440349247</v>
          </cell>
        </row>
        <row r="60">
          <cell r="G60">
            <v>12.761978480698323</v>
          </cell>
          <cell r="H60">
            <v>12.761978480698323</v>
          </cell>
        </row>
        <row r="62">
          <cell r="G62">
            <v>270.00171058140745</v>
          </cell>
          <cell r="H62">
            <v>271.24224450202098</v>
          </cell>
        </row>
        <row r="63">
          <cell r="G63">
            <v>250.36417356950983</v>
          </cell>
          <cell r="H63">
            <v>259.89576393006865</v>
          </cell>
        </row>
        <row r="64">
          <cell r="G64">
            <v>7.6664507462686569</v>
          </cell>
          <cell r="H64">
            <v>7.6664539552238811</v>
          </cell>
        </row>
        <row r="66">
          <cell r="G66">
            <v>90.502560874870724</v>
          </cell>
          <cell r="H66">
            <v>98.044427463074925</v>
          </cell>
        </row>
        <row r="67">
          <cell r="G67">
            <v>83.728043478260872</v>
          </cell>
          <cell r="H67">
            <v>85.652826086956523</v>
          </cell>
        </row>
        <row r="69">
          <cell r="G69">
            <v>948.85980208229182</v>
          </cell>
          <cell r="H69">
            <v>923.71501732711113</v>
          </cell>
        </row>
        <row r="70">
          <cell r="G70">
            <v>184.90744784462666</v>
          </cell>
          <cell r="H70">
            <v>202.10980624384976</v>
          </cell>
        </row>
        <row r="71">
          <cell r="G71">
            <v>516.40084396574036</v>
          </cell>
          <cell r="H71">
            <v>548.67209235651296</v>
          </cell>
        </row>
        <row r="72">
          <cell r="G72">
            <v>564.9014389564577</v>
          </cell>
          <cell r="H72">
            <v>564.9014389564577</v>
          </cell>
        </row>
        <row r="73">
          <cell r="G73">
            <v>840.29578295055944</v>
          </cell>
          <cell r="H73">
            <v>886.7716153877883</v>
          </cell>
        </row>
        <row r="74">
          <cell r="G74">
            <v>60.301879467273089</v>
          </cell>
          <cell r="H74">
            <v>67.444022811876536</v>
          </cell>
        </row>
        <row r="75">
          <cell r="G75">
            <v>132.91435654240925</v>
          </cell>
          <cell r="H75">
            <v>132.91435894470473</v>
          </cell>
        </row>
        <row r="76">
          <cell r="G76">
            <v>45.660085295552364</v>
          </cell>
          <cell r="H76">
            <v>45.660085295552364</v>
          </cell>
        </row>
        <row r="77">
          <cell r="G77">
            <v>3907.3879999999995</v>
          </cell>
          <cell r="H77">
            <v>4144.2629999999999</v>
          </cell>
        </row>
        <row r="79">
          <cell r="G79">
            <v>34.386795570600718</v>
          </cell>
          <cell r="H79">
            <v>34.386795570600718</v>
          </cell>
        </row>
        <row r="80">
          <cell r="G80">
            <v>113.46282958838817</v>
          </cell>
          <cell r="H80">
            <v>127.74097813122333</v>
          </cell>
        </row>
        <row r="81">
          <cell r="G81">
            <v>1473.3705573270004</v>
          </cell>
          <cell r="H81">
            <v>1470.06</v>
          </cell>
        </row>
        <row r="82">
          <cell r="G82">
            <v>16319.827499999999</v>
          </cell>
          <cell r="H82">
            <v>16827.93</v>
          </cell>
        </row>
        <row r="84">
          <cell r="G84">
            <v>366.31560993976473</v>
          </cell>
          <cell r="H84">
            <v>370.38253777971079</v>
          </cell>
        </row>
        <row r="85">
          <cell r="G85">
            <v>1279.3551945641052</v>
          </cell>
          <cell r="H85">
            <v>1279.3551977721199</v>
          </cell>
        </row>
        <row r="86">
          <cell r="G86">
            <v>83.960282884058714</v>
          </cell>
          <cell r="H86">
            <v>83.960298924381704</v>
          </cell>
        </row>
        <row r="87">
          <cell r="G87">
            <v>120.59932981273545</v>
          </cell>
          <cell r="H87">
            <v>124.83427132635224</v>
          </cell>
        </row>
        <row r="89">
          <cell r="G89">
            <v>576.58987361486822</v>
          </cell>
          <cell r="H89">
            <v>576.9184974825896</v>
          </cell>
        </row>
        <row r="90">
          <cell r="G90">
            <v>2067.8144683470068</v>
          </cell>
          <cell r="H90">
            <v>2067.8145132590462</v>
          </cell>
        </row>
        <row r="91">
          <cell r="G91">
            <v>793.10068855014299</v>
          </cell>
          <cell r="H91">
            <v>793.10069313445956</v>
          </cell>
        </row>
        <row r="94">
          <cell r="G94">
            <v>14077.477209230767</v>
          </cell>
          <cell r="H94">
            <v>14340.428525626445</v>
          </cell>
        </row>
        <row r="95">
          <cell r="G95">
            <v>1203.6243013892306</v>
          </cell>
          <cell r="H95">
            <v>1224.3266393731255</v>
          </cell>
        </row>
        <row r="96">
          <cell r="G96">
            <v>188.66424457633846</v>
          </cell>
          <cell r="H96">
            <v>193.79591202881485</v>
          </cell>
        </row>
        <row r="98">
          <cell r="G98">
            <v>22.678999999999998</v>
          </cell>
          <cell r="H98">
            <v>22.678999999999998</v>
          </cell>
        </row>
        <row r="100">
          <cell r="G100">
            <v>0</v>
          </cell>
        </row>
        <row r="101">
          <cell r="G101">
            <v>84.852581555992529</v>
          </cell>
          <cell r="H101">
            <v>88.221020521353282</v>
          </cell>
        </row>
        <row r="102">
          <cell r="G102">
            <v>55.669680272549549</v>
          </cell>
          <cell r="H102">
            <v>64.065428910360225</v>
          </cell>
        </row>
        <row r="103">
          <cell r="G103">
            <v>367.91623705256467</v>
          </cell>
          <cell r="H103">
            <v>444.6812636864189</v>
          </cell>
        </row>
        <row r="104">
          <cell r="G104">
            <v>415.35351570845779</v>
          </cell>
          <cell r="H104">
            <v>414.03049414030266</v>
          </cell>
        </row>
        <row r="106">
          <cell r="G106">
            <v>45.807007125890735</v>
          </cell>
          <cell r="H106">
            <v>45.807007125890735</v>
          </cell>
        </row>
        <row r="107">
          <cell r="G107">
            <v>1.7860898293515357</v>
          </cell>
          <cell r="H107">
            <v>1.7556120136518771</v>
          </cell>
        </row>
        <row r="108">
          <cell r="G108">
            <v>69.772833137485293</v>
          </cell>
          <cell r="H108">
            <v>70.287074030552276</v>
          </cell>
        </row>
        <row r="109">
          <cell r="G109">
            <v>7.8445604667124229</v>
          </cell>
          <cell r="H109">
            <v>8.7369361930908269</v>
          </cell>
        </row>
        <row r="112">
          <cell r="G112">
            <v>2385.6327943944411</v>
          </cell>
          <cell r="H112">
            <v>2367.1540430066984</v>
          </cell>
        </row>
        <row r="114">
          <cell r="G114">
            <v>60.630503039615206</v>
          </cell>
          <cell r="H114">
            <v>60.630503039615206</v>
          </cell>
        </row>
        <row r="115">
          <cell r="G115">
            <v>29.614009933373712</v>
          </cell>
          <cell r="H115">
            <v>30.69382051137838</v>
          </cell>
        </row>
        <row r="116">
          <cell r="G116">
            <v>530.5687196771222</v>
          </cell>
          <cell r="H116">
            <v>555.5096466964053</v>
          </cell>
        </row>
        <row r="117">
          <cell r="G117">
            <v>29.275827204890387</v>
          </cell>
          <cell r="H117">
            <v>30.435729801854976</v>
          </cell>
        </row>
        <row r="118">
          <cell r="G118">
            <v>101.68787088817578</v>
          </cell>
          <cell r="H118">
            <v>100.08383212935078</v>
          </cell>
        </row>
        <row r="120">
          <cell r="G120">
            <v>949.66846323298034</v>
          </cell>
          <cell r="H120">
            <v>958.51897038371999</v>
          </cell>
        </row>
        <row r="121">
          <cell r="G121">
            <v>48.648490869619465</v>
          </cell>
          <cell r="H121">
            <v>48.649741886462884</v>
          </cell>
        </row>
        <row r="122">
          <cell r="G122">
            <v>68.746792752759276</v>
          </cell>
          <cell r="H122">
            <v>75.475535066023596</v>
          </cell>
        </row>
        <row r="123">
          <cell r="G123">
            <v>452.35236164189661</v>
          </cell>
          <cell r="H123">
            <v>452.35236484990565</v>
          </cell>
        </row>
        <row r="125">
          <cell r="G125">
            <v>128.31901442697355</v>
          </cell>
          <cell r="H125">
            <v>134.73560674339438</v>
          </cell>
        </row>
        <row r="126">
          <cell r="G126">
            <v>630.98191802236454</v>
          </cell>
          <cell r="H126">
            <v>754.43299476248683</v>
          </cell>
        </row>
        <row r="127">
          <cell r="G127">
            <v>142.5426906436422</v>
          </cell>
          <cell r="H127">
            <v>142.54272593045658</v>
          </cell>
        </row>
        <row r="128">
          <cell r="G128">
            <v>9.2929425496044615</v>
          </cell>
          <cell r="H128">
            <v>9.2929040695110885</v>
          </cell>
        </row>
        <row r="130">
          <cell r="G130">
            <v>3550.8789959086075</v>
          </cell>
          <cell r="H130">
            <v>3582.9199999999996</v>
          </cell>
        </row>
        <row r="131">
          <cell r="G131">
            <v>303.60015415018597</v>
          </cell>
          <cell r="H131">
            <v>305.72535522923727</v>
          </cell>
        </row>
        <row r="132">
          <cell r="G132">
            <v>47.936866444766203</v>
          </cell>
          <cell r="H132">
            <v>48.751793174327226</v>
          </cell>
        </row>
        <row r="133">
          <cell r="G133">
            <v>108.70861404903438</v>
          </cell>
          <cell r="H133">
            <v>108.52156841371696</v>
          </cell>
        </row>
        <row r="134">
          <cell r="G134">
            <v>9.9450000000000003</v>
          </cell>
          <cell r="H134">
            <v>9.9450000000000003</v>
          </cell>
        </row>
        <row r="136">
          <cell r="G136">
            <v>0</v>
          </cell>
        </row>
        <row r="137">
          <cell r="G137">
            <v>4.1157534005258558</v>
          </cell>
          <cell r="H137">
            <v>3.9633180893952669</v>
          </cell>
        </row>
        <row r="138">
          <cell r="G138">
            <v>69.970559933654528</v>
          </cell>
          <cell r="H138">
            <v>70.098011961140529</v>
          </cell>
        </row>
        <row r="140">
          <cell r="G140">
            <v>45.88148305084745</v>
          </cell>
          <cell r="H140">
            <v>45.881486262711853</v>
          </cell>
        </row>
        <row r="141">
          <cell r="G141">
            <v>6.9206586943246151</v>
          </cell>
          <cell r="H141">
            <v>7.014816170093563</v>
          </cell>
        </row>
        <row r="142">
          <cell r="G142">
            <v>19.852928311057106</v>
          </cell>
          <cell r="H142">
            <v>19.852931518833536</v>
          </cell>
        </row>
        <row r="143">
          <cell r="G143">
            <v>16.020575999999998</v>
          </cell>
          <cell r="H143">
            <v>16.213775999999999</v>
          </cell>
        </row>
        <row r="144">
          <cell r="G144">
            <v>324.65573291041233</v>
          </cell>
          <cell r="H144">
            <v>324.65573291041233</v>
          </cell>
        </row>
        <row r="145">
          <cell r="G145">
            <v>830.87199999999996</v>
          </cell>
          <cell r="H145">
            <v>830.87199999999996</v>
          </cell>
        </row>
        <row r="146">
          <cell r="G146">
            <v>413.13099418244633</v>
          </cell>
          <cell r="H146">
            <v>428.29785030983629</v>
          </cell>
        </row>
        <row r="147">
          <cell r="G147">
            <v>14.457953462293245</v>
          </cell>
          <cell r="H147">
            <v>14.457959876647042</v>
          </cell>
        </row>
        <row r="148">
          <cell r="G148">
            <v>22.986953086419756</v>
          </cell>
          <cell r="H148">
            <v>22.986969135802472</v>
          </cell>
        </row>
        <row r="149">
          <cell r="G149">
            <v>2.2128421052631584</v>
          </cell>
          <cell r="H149">
            <v>2.2128421052631584</v>
          </cell>
        </row>
        <row r="151">
          <cell r="G151">
            <v>19393.636999999999</v>
          </cell>
          <cell r="H151">
            <v>19393.637019999998</v>
          </cell>
        </row>
        <row r="158">
          <cell r="G158">
            <v>12600.79304</v>
          </cell>
        </row>
        <row r="159">
          <cell r="G159">
            <v>651865.79618000891</v>
          </cell>
          <cell r="H159">
            <v>768276.38766199991</v>
          </cell>
        </row>
        <row r="161">
          <cell r="G161">
            <v>5526.89</v>
          </cell>
          <cell r="H161">
            <v>5859.1046999999999</v>
          </cell>
        </row>
        <row r="162">
          <cell r="G162">
            <v>1659.24</v>
          </cell>
          <cell r="H162">
            <v>1950.61805</v>
          </cell>
        </row>
        <row r="163">
          <cell r="G163">
            <v>19</v>
          </cell>
          <cell r="H163">
            <v>19</v>
          </cell>
        </row>
        <row r="168">
          <cell r="G168">
            <v>7073.9008700000004</v>
          </cell>
          <cell r="H168">
            <v>8316.6689499999993</v>
          </cell>
        </row>
        <row r="175">
          <cell r="G175">
            <v>150</v>
          </cell>
          <cell r="H175">
            <v>146</v>
          </cell>
        </row>
        <row r="176">
          <cell r="G176">
            <v>11</v>
          </cell>
          <cell r="H176">
            <v>11</v>
          </cell>
        </row>
        <row r="177">
          <cell r="G177">
            <v>4</v>
          </cell>
          <cell r="H177">
            <v>4</v>
          </cell>
        </row>
      </sheetData>
      <sheetData sheetId="3">
        <row r="1">
          <cell r="G1" t="str">
            <v>Форма 5.</v>
          </cell>
        </row>
        <row r="3">
          <cell r="F3" t="str">
            <v>Отклонения, в %</v>
          </cell>
          <cell r="G3" t="str">
            <v>Причины отклонения</v>
          </cell>
        </row>
        <row r="5">
          <cell r="G5" t="str">
            <v>В пределах нормы ( +, - 5 %)</v>
          </cell>
        </row>
        <row r="17">
          <cell r="G17" t="str">
            <v>Увеличение объемов потребления</v>
          </cell>
        </row>
        <row r="43">
          <cell r="G43" t="str">
            <v>Всвязи с вводом на баланс 3 новых едениц техники</v>
          </cell>
        </row>
        <row r="44">
          <cell r="G44" t="str">
            <v xml:space="preserve"> Увеличение объемов образования отработанных ртутьсодержащих ламп</v>
          </cell>
        </row>
        <row r="67">
          <cell r="G67" t="str">
            <v>Добавление точки доступа сети интернет</v>
          </cell>
        </row>
        <row r="81">
          <cell r="G81" t="str">
            <v>Увеличение объемов образования отходов. Сумма договора зависит от фактического объема ТБО</v>
          </cell>
        </row>
        <row r="103">
          <cell r="G103" t="str">
            <v>Увеличение цены поставщика</v>
          </cell>
        </row>
        <row r="104">
          <cell r="G104" t="str">
    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    </cell>
        </row>
        <row r="127">
          <cell r="G127" t="str">
            <v>Увеличении тарифов поставщика на электро и тепловую энергию</v>
          </cell>
        </row>
        <row r="162">
          <cell r="G162" t="str">
            <v>Увеличение объемов потребления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5015-D9EA-4FCD-A6D0-D6898B015613}">
  <sheetPr>
    <tabColor theme="8" tint="0.39997558519241921"/>
  </sheetPr>
  <dimension ref="A1:BX204"/>
  <sheetViews>
    <sheetView tabSelected="1" view="pageBreakPreview" zoomScale="52" zoomScaleNormal="69" zoomScaleSheetLayoutView="52" workbookViewId="0">
      <selection sqref="A1:E1"/>
    </sheetView>
  </sheetViews>
  <sheetFormatPr defaultColWidth="9.33203125" defaultRowHeight="17.25" customHeight="1" x14ac:dyDescent="0.25"/>
  <cols>
    <col min="1" max="1" width="10.5546875" style="89" customWidth="1"/>
    <col min="2" max="2" width="70.5546875" style="93" customWidth="1"/>
    <col min="3" max="3" width="14" style="94" customWidth="1"/>
    <col min="4" max="4" width="16.88671875" style="94" customWidth="1"/>
    <col min="5" max="5" width="18.33203125" style="91" customWidth="1"/>
    <col min="6" max="6" width="17.6640625" style="92" customWidth="1"/>
    <col min="7" max="7" width="57.21875" style="2" hidden="1" customWidth="1"/>
    <col min="8" max="8" width="19.109375" style="2" customWidth="1"/>
    <col min="9" max="256" width="9.33203125" style="2"/>
    <col min="257" max="257" width="10.5546875" style="2" customWidth="1"/>
    <col min="258" max="258" width="70.5546875" style="2" customWidth="1"/>
    <col min="259" max="259" width="14" style="2" customWidth="1"/>
    <col min="260" max="260" width="16.88671875" style="2" customWidth="1"/>
    <col min="261" max="261" width="18.33203125" style="2" customWidth="1"/>
    <col min="262" max="262" width="17.6640625" style="2" customWidth="1"/>
    <col min="263" max="263" width="57.21875" style="2" customWidth="1"/>
    <col min="264" max="264" width="19.109375" style="2" customWidth="1"/>
    <col min="265" max="512" width="9.33203125" style="2"/>
    <col min="513" max="513" width="10.5546875" style="2" customWidth="1"/>
    <col min="514" max="514" width="70.5546875" style="2" customWidth="1"/>
    <col min="515" max="515" width="14" style="2" customWidth="1"/>
    <col min="516" max="516" width="16.88671875" style="2" customWidth="1"/>
    <col min="517" max="517" width="18.33203125" style="2" customWidth="1"/>
    <col min="518" max="518" width="17.6640625" style="2" customWidth="1"/>
    <col min="519" max="519" width="57.21875" style="2" customWidth="1"/>
    <col min="520" max="520" width="19.109375" style="2" customWidth="1"/>
    <col min="521" max="768" width="9.33203125" style="2"/>
    <col min="769" max="769" width="10.5546875" style="2" customWidth="1"/>
    <col min="770" max="770" width="70.5546875" style="2" customWidth="1"/>
    <col min="771" max="771" width="14" style="2" customWidth="1"/>
    <col min="772" max="772" width="16.88671875" style="2" customWidth="1"/>
    <col min="773" max="773" width="18.33203125" style="2" customWidth="1"/>
    <col min="774" max="774" width="17.6640625" style="2" customWidth="1"/>
    <col min="775" max="775" width="57.21875" style="2" customWidth="1"/>
    <col min="776" max="776" width="19.109375" style="2" customWidth="1"/>
    <col min="777" max="1024" width="9.33203125" style="2"/>
    <col min="1025" max="1025" width="10.5546875" style="2" customWidth="1"/>
    <col min="1026" max="1026" width="70.5546875" style="2" customWidth="1"/>
    <col min="1027" max="1027" width="14" style="2" customWidth="1"/>
    <col min="1028" max="1028" width="16.88671875" style="2" customWidth="1"/>
    <col min="1029" max="1029" width="18.33203125" style="2" customWidth="1"/>
    <col min="1030" max="1030" width="17.6640625" style="2" customWidth="1"/>
    <col min="1031" max="1031" width="57.21875" style="2" customWidth="1"/>
    <col min="1032" max="1032" width="19.109375" style="2" customWidth="1"/>
    <col min="1033" max="1280" width="9.33203125" style="2"/>
    <col min="1281" max="1281" width="10.5546875" style="2" customWidth="1"/>
    <col min="1282" max="1282" width="70.5546875" style="2" customWidth="1"/>
    <col min="1283" max="1283" width="14" style="2" customWidth="1"/>
    <col min="1284" max="1284" width="16.88671875" style="2" customWidth="1"/>
    <col min="1285" max="1285" width="18.33203125" style="2" customWidth="1"/>
    <col min="1286" max="1286" width="17.6640625" style="2" customWidth="1"/>
    <col min="1287" max="1287" width="57.21875" style="2" customWidth="1"/>
    <col min="1288" max="1288" width="19.109375" style="2" customWidth="1"/>
    <col min="1289" max="1536" width="9.33203125" style="2"/>
    <col min="1537" max="1537" width="10.5546875" style="2" customWidth="1"/>
    <col min="1538" max="1538" width="70.5546875" style="2" customWidth="1"/>
    <col min="1539" max="1539" width="14" style="2" customWidth="1"/>
    <col min="1540" max="1540" width="16.88671875" style="2" customWidth="1"/>
    <col min="1541" max="1541" width="18.33203125" style="2" customWidth="1"/>
    <col min="1542" max="1542" width="17.6640625" style="2" customWidth="1"/>
    <col min="1543" max="1543" width="57.21875" style="2" customWidth="1"/>
    <col min="1544" max="1544" width="19.109375" style="2" customWidth="1"/>
    <col min="1545" max="1792" width="9.33203125" style="2"/>
    <col min="1793" max="1793" width="10.5546875" style="2" customWidth="1"/>
    <col min="1794" max="1794" width="70.5546875" style="2" customWidth="1"/>
    <col min="1795" max="1795" width="14" style="2" customWidth="1"/>
    <col min="1796" max="1796" width="16.88671875" style="2" customWidth="1"/>
    <col min="1797" max="1797" width="18.33203125" style="2" customWidth="1"/>
    <col min="1798" max="1798" width="17.6640625" style="2" customWidth="1"/>
    <col min="1799" max="1799" width="57.21875" style="2" customWidth="1"/>
    <col min="1800" max="1800" width="19.109375" style="2" customWidth="1"/>
    <col min="1801" max="2048" width="9.33203125" style="2"/>
    <col min="2049" max="2049" width="10.5546875" style="2" customWidth="1"/>
    <col min="2050" max="2050" width="70.5546875" style="2" customWidth="1"/>
    <col min="2051" max="2051" width="14" style="2" customWidth="1"/>
    <col min="2052" max="2052" width="16.88671875" style="2" customWidth="1"/>
    <col min="2053" max="2053" width="18.33203125" style="2" customWidth="1"/>
    <col min="2054" max="2054" width="17.6640625" style="2" customWidth="1"/>
    <col min="2055" max="2055" width="57.21875" style="2" customWidth="1"/>
    <col min="2056" max="2056" width="19.109375" style="2" customWidth="1"/>
    <col min="2057" max="2304" width="9.33203125" style="2"/>
    <col min="2305" max="2305" width="10.5546875" style="2" customWidth="1"/>
    <col min="2306" max="2306" width="70.5546875" style="2" customWidth="1"/>
    <col min="2307" max="2307" width="14" style="2" customWidth="1"/>
    <col min="2308" max="2308" width="16.88671875" style="2" customWidth="1"/>
    <col min="2309" max="2309" width="18.33203125" style="2" customWidth="1"/>
    <col min="2310" max="2310" width="17.6640625" style="2" customWidth="1"/>
    <col min="2311" max="2311" width="57.21875" style="2" customWidth="1"/>
    <col min="2312" max="2312" width="19.109375" style="2" customWidth="1"/>
    <col min="2313" max="2560" width="9.33203125" style="2"/>
    <col min="2561" max="2561" width="10.5546875" style="2" customWidth="1"/>
    <col min="2562" max="2562" width="70.5546875" style="2" customWidth="1"/>
    <col min="2563" max="2563" width="14" style="2" customWidth="1"/>
    <col min="2564" max="2564" width="16.88671875" style="2" customWidth="1"/>
    <col min="2565" max="2565" width="18.33203125" style="2" customWidth="1"/>
    <col min="2566" max="2566" width="17.6640625" style="2" customWidth="1"/>
    <col min="2567" max="2567" width="57.21875" style="2" customWidth="1"/>
    <col min="2568" max="2568" width="19.109375" style="2" customWidth="1"/>
    <col min="2569" max="2816" width="9.33203125" style="2"/>
    <col min="2817" max="2817" width="10.5546875" style="2" customWidth="1"/>
    <col min="2818" max="2818" width="70.5546875" style="2" customWidth="1"/>
    <col min="2819" max="2819" width="14" style="2" customWidth="1"/>
    <col min="2820" max="2820" width="16.88671875" style="2" customWidth="1"/>
    <col min="2821" max="2821" width="18.33203125" style="2" customWidth="1"/>
    <col min="2822" max="2822" width="17.6640625" style="2" customWidth="1"/>
    <col min="2823" max="2823" width="57.21875" style="2" customWidth="1"/>
    <col min="2824" max="2824" width="19.109375" style="2" customWidth="1"/>
    <col min="2825" max="3072" width="9.33203125" style="2"/>
    <col min="3073" max="3073" width="10.5546875" style="2" customWidth="1"/>
    <col min="3074" max="3074" width="70.5546875" style="2" customWidth="1"/>
    <col min="3075" max="3075" width="14" style="2" customWidth="1"/>
    <col min="3076" max="3076" width="16.88671875" style="2" customWidth="1"/>
    <col min="3077" max="3077" width="18.33203125" style="2" customWidth="1"/>
    <col min="3078" max="3078" width="17.6640625" style="2" customWidth="1"/>
    <col min="3079" max="3079" width="57.21875" style="2" customWidth="1"/>
    <col min="3080" max="3080" width="19.109375" style="2" customWidth="1"/>
    <col min="3081" max="3328" width="9.33203125" style="2"/>
    <col min="3329" max="3329" width="10.5546875" style="2" customWidth="1"/>
    <col min="3330" max="3330" width="70.5546875" style="2" customWidth="1"/>
    <col min="3331" max="3331" width="14" style="2" customWidth="1"/>
    <col min="3332" max="3332" width="16.88671875" style="2" customWidth="1"/>
    <col min="3333" max="3333" width="18.33203125" style="2" customWidth="1"/>
    <col min="3334" max="3334" width="17.6640625" style="2" customWidth="1"/>
    <col min="3335" max="3335" width="57.21875" style="2" customWidth="1"/>
    <col min="3336" max="3336" width="19.109375" style="2" customWidth="1"/>
    <col min="3337" max="3584" width="9.33203125" style="2"/>
    <col min="3585" max="3585" width="10.5546875" style="2" customWidth="1"/>
    <col min="3586" max="3586" width="70.5546875" style="2" customWidth="1"/>
    <col min="3587" max="3587" width="14" style="2" customWidth="1"/>
    <col min="3588" max="3588" width="16.88671875" style="2" customWidth="1"/>
    <col min="3589" max="3589" width="18.33203125" style="2" customWidth="1"/>
    <col min="3590" max="3590" width="17.6640625" style="2" customWidth="1"/>
    <col min="3591" max="3591" width="57.21875" style="2" customWidth="1"/>
    <col min="3592" max="3592" width="19.109375" style="2" customWidth="1"/>
    <col min="3593" max="3840" width="9.33203125" style="2"/>
    <col min="3841" max="3841" width="10.5546875" style="2" customWidth="1"/>
    <col min="3842" max="3842" width="70.5546875" style="2" customWidth="1"/>
    <col min="3843" max="3843" width="14" style="2" customWidth="1"/>
    <col min="3844" max="3844" width="16.88671875" style="2" customWidth="1"/>
    <col min="3845" max="3845" width="18.33203125" style="2" customWidth="1"/>
    <col min="3846" max="3846" width="17.6640625" style="2" customWidth="1"/>
    <col min="3847" max="3847" width="57.21875" style="2" customWidth="1"/>
    <col min="3848" max="3848" width="19.109375" style="2" customWidth="1"/>
    <col min="3849" max="4096" width="9.33203125" style="2"/>
    <col min="4097" max="4097" width="10.5546875" style="2" customWidth="1"/>
    <col min="4098" max="4098" width="70.5546875" style="2" customWidth="1"/>
    <col min="4099" max="4099" width="14" style="2" customWidth="1"/>
    <col min="4100" max="4100" width="16.88671875" style="2" customWidth="1"/>
    <col min="4101" max="4101" width="18.33203125" style="2" customWidth="1"/>
    <col min="4102" max="4102" width="17.6640625" style="2" customWidth="1"/>
    <col min="4103" max="4103" width="57.21875" style="2" customWidth="1"/>
    <col min="4104" max="4104" width="19.109375" style="2" customWidth="1"/>
    <col min="4105" max="4352" width="9.33203125" style="2"/>
    <col min="4353" max="4353" width="10.5546875" style="2" customWidth="1"/>
    <col min="4354" max="4354" width="70.5546875" style="2" customWidth="1"/>
    <col min="4355" max="4355" width="14" style="2" customWidth="1"/>
    <col min="4356" max="4356" width="16.88671875" style="2" customWidth="1"/>
    <col min="4357" max="4357" width="18.33203125" style="2" customWidth="1"/>
    <col min="4358" max="4358" width="17.6640625" style="2" customWidth="1"/>
    <col min="4359" max="4359" width="57.21875" style="2" customWidth="1"/>
    <col min="4360" max="4360" width="19.109375" style="2" customWidth="1"/>
    <col min="4361" max="4608" width="9.33203125" style="2"/>
    <col min="4609" max="4609" width="10.5546875" style="2" customWidth="1"/>
    <col min="4610" max="4610" width="70.5546875" style="2" customWidth="1"/>
    <col min="4611" max="4611" width="14" style="2" customWidth="1"/>
    <col min="4612" max="4612" width="16.88671875" style="2" customWidth="1"/>
    <col min="4613" max="4613" width="18.33203125" style="2" customWidth="1"/>
    <col min="4614" max="4614" width="17.6640625" style="2" customWidth="1"/>
    <col min="4615" max="4615" width="57.21875" style="2" customWidth="1"/>
    <col min="4616" max="4616" width="19.109375" style="2" customWidth="1"/>
    <col min="4617" max="4864" width="9.33203125" style="2"/>
    <col min="4865" max="4865" width="10.5546875" style="2" customWidth="1"/>
    <col min="4866" max="4866" width="70.5546875" style="2" customWidth="1"/>
    <col min="4867" max="4867" width="14" style="2" customWidth="1"/>
    <col min="4868" max="4868" width="16.88671875" style="2" customWidth="1"/>
    <col min="4869" max="4869" width="18.33203125" style="2" customWidth="1"/>
    <col min="4870" max="4870" width="17.6640625" style="2" customWidth="1"/>
    <col min="4871" max="4871" width="57.21875" style="2" customWidth="1"/>
    <col min="4872" max="4872" width="19.109375" style="2" customWidth="1"/>
    <col min="4873" max="5120" width="9.33203125" style="2"/>
    <col min="5121" max="5121" width="10.5546875" style="2" customWidth="1"/>
    <col min="5122" max="5122" width="70.5546875" style="2" customWidth="1"/>
    <col min="5123" max="5123" width="14" style="2" customWidth="1"/>
    <col min="5124" max="5124" width="16.88671875" style="2" customWidth="1"/>
    <col min="5125" max="5125" width="18.33203125" style="2" customWidth="1"/>
    <col min="5126" max="5126" width="17.6640625" style="2" customWidth="1"/>
    <col min="5127" max="5127" width="57.21875" style="2" customWidth="1"/>
    <col min="5128" max="5128" width="19.109375" style="2" customWidth="1"/>
    <col min="5129" max="5376" width="9.33203125" style="2"/>
    <col min="5377" max="5377" width="10.5546875" style="2" customWidth="1"/>
    <col min="5378" max="5378" width="70.5546875" style="2" customWidth="1"/>
    <col min="5379" max="5379" width="14" style="2" customWidth="1"/>
    <col min="5380" max="5380" width="16.88671875" style="2" customWidth="1"/>
    <col min="5381" max="5381" width="18.33203125" style="2" customWidth="1"/>
    <col min="5382" max="5382" width="17.6640625" style="2" customWidth="1"/>
    <col min="5383" max="5383" width="57.21875" style="2" customWidth="1"/>
    <col min="5384" max="5384" width="19.109375" style="2" customWidth="1"/>
    <col min="5385" max="5632" width="9.33203125" style="2"/>
    <col min="5633" max="5633" width="10.5546875" style="2" customWidth="1"/>
    <col min="5634" max="5634" width="70.5546875" style="2" customWidth="1"/>
    <col min="5635" max="5635" width="14" style="2" customWidth="1"/>
    <col min="5636" max="5636" width="16.88671875" style="2" customWidth="1"/>
    <col min="5637" max="5637" width="18.33203125" style="2" customWidth="1"/>
    <col min="5638" max="5638" width="17.6640625" style="2" customWidth="1"/>
    <col min="5639" max="5639" width="57.21875" style="2" customWidth="1"/>
    <col min="5640" max="5640" width="19.109375" style="2" customWidth="1"/>
    <col min="5641" max="5888" width="9.33203125" style="2"/>
    <col min="5889" max="5889" width="10.5546875" style="2" customWidth="1"/>
    <col min="5890" max="5890" width="70.5546875" style="2" customWidth="1"/>
    <col min="5891" max="5891" width="14" style="2" customWidth="1"/>
    <col min="5892" max="5892" width="16.88671875" style="2" customWidth="1"/>
    <col min="5893" max="5893" width="18.33203125" style="2" customWidth="1"/>
    <col min="5894" max="5894" width="17.6640625" style="2" customWidth="1"/>
    <col min="5895" max="5895" width="57.21875" style="2" customWidth="1"/>
    <col min="5896" max="5896" width="19.109375" style="2" customWidth="1"/>
    <col min="5897" max="6144" width="9.33203125" style="2"/>
    <col min="6145" max="6145" width="10.5546875" style="2" customWidth="1"/>
    <col min="6146" max="6146" width="70.5546875" style="2" customWidth="1"/>
    <col min="6147" max="6147" width="14" style="2" customWidth="1"/>
    <col min="6148" max="6148" width="16.88671875" style="2" customWidth="1"/>
    <col min="6149" max="6149" width="18.33203125" style="2" customWidth="1"/>
    <col min="6150" max="6150" width="17.6640625" style="2" customWidth="1"/>
    <col min="6151" max="6151" width="57.21875" style="2" customWidth="1"/>
    <col min="6152" max="6152" width="19.109375" style="2" customWidth="1"/>
    <col min="6153" max="6400" width="9.33203125" style="2"/>
    <col min="6401" max="6401" width="10.5546875" style="2" customWidth="1"/>
    <col min="6402" max="6402" width="70.5546875" style="2" customWidth="1"/>
    <col min="6403" max="6403" width="14" style="2" customWidth="1"/>
    <col min="6404" max="6404" width="16.88671875" style="2" customWidth="1"/>
    <col min="6405" max="6405" width="18.33203125" style="2" customWidth="1"/>
    <col min="6406" max="6406" width="17.6640625" style="2" customWidth="1"/>
    <col min="6407" max="6407" width="57.21875" style="2" customWidth="1"/>
    <col min="6408" max="6408" width="19.109375" style="2" customWidth="1"/>
    <col min="6409" max="6656" width="9.33203125" style="2"/>
    <col min="6657" max="6657" width="10.5546875" style="2" customWidth="1"/>
    <col min="6658" max="6658" width="70.5546875" style="2" customWidth="1"/>
    <col min="6659" max="6659" width="14" style="2" customWidth="1"/>
    <col min="6660" max="6660" width="16.88671875" style="2" customWidth="1"/>
    <col min="6661" max="6661" width="18.33203125" style="2" customWidth="1"/>
    <col min="6662" max="6662" width="17.6640625" style="2" customWidth="1"/>
    <col min="6663" max="6663" width="57.21875" style="2" customWidth="1"/>
    <col min="6664" max="6664" width="19.109375" style="2" customWidth="1"/>
    <col min="6665" max="6912" width="9.33203125" style="2"/>
    <col min="6913" max="6913" width="10.5546875" style="2" customWidth="1"/>
    <col min="6914" max="6914" width="70.5546875" style="2" customWidth="1"/>
    <col min="6915" max="6915" width="14" style="2" customWidth="1"/>
    <col min="6916" max="6916" width="16.88671875" style="2" customWidth="1"/>
    <col min="6917" max="6917" width="18.33203125" style="2" customWidth="1"/>
    <col min="6918" max="6918" width="17.6640625" style="2" customWidth="1"/>
    <col min="6919" max="6919" width="57.21875" style="2" customWidth="1"/>
    <col min="6920" max="6920" width="19.109375" style="2" customWidth="1"/>
    <col min="6921" max="7168" width="9.33203125" style="2"/>
    <col min="7169" max="7169" width="10.5546875" style="2" customWidth="1"/>
    <col min="7170" max="7170" width="70.5546875" style="2" customWidth="1"/>
    <col min="7171" max="7171" width="14" style="2" customWidth="1"/>
    <col min="7172" max="7172" width="16.88671875" style="2" customWidth="1"/>
    <col min="7173" max="7173" width="18.33203125" style="2" customWidth="1"/>
    <col min="7174" max="7174" width="17.6640625" style="2" customWidth="1"/>
    <col min="7175" max="7175" width="57.21875" style="2" customWidth="1"/>
    <col min="7176" max="7176" width="19.109375" style="2" customWidth="1"/>
    <col min="7177" max="7424" width="9.33203125" style="2"/>
    <col min="7425" max="7425" width="10.5546875" style="2" customWidth="1"/>
    <col min="7426" max="7426" width="70.5546875" style="2" customWidth="1"/>
    <col min="7427" max="7427" width="14" style="2" customWidth="1"/>
    <col min="7428" max="7428" width="16.88671875" style="2" customWidth="1"/>
    <col min="7429" max="7429" width="18.33203125" style="2" customWidth="1"/>
    <col min="7430" max="7430" width="17.6640625" style="2" customWidth="1"/>
    <col min="7431" max="7431" width="57.21875" style="2" customWidth="1"/>
    <col min="7432" max="7432" width="19.109375" style="2" customWidth="1"/>
    <col min="7433" max="7680" width="9.33203125" style="2"/>
    <col min="7681" max="7681" width="10.5546875" style="2" customWidth="1"/>
    <col min="7682" max="7682" width="70.5546875" style="2" customWidth="1"/>
    <col min="7683" max="7683" width="14" style="2" customWidth="1"/>
    <col min="7684" max="7684" width="16.88671875" style="2" customWidth="1"/>
    <col min="7685" max="7685" width="18.33203125" style="2" customWidth="1"/>
    <col min="7686" max="7686" width="17.6640625" style="2" customWidth="1"/>
    <col min="7687" max="7687" width="57.21875" style="2" customWidth="1"/>
    <col min="7688" max="7688" width="19.109375" style="2" customWidth="1"/>
    <col min="7689" max="7936" width="9.33203125" style="2"/>
    <col min="7937" max="7937" width="10.5546875" style="2" customWidth="1"/>
    <col min="7938" max="7938" width="70.5546875" style="2" customWidth="1"/>
    <col min="7939" max="7939" width="14" style="2" customWidth="1"/>
    <col min="7940" max="7940" width="16.88671875" style="2" customWidth="1"/>
    <col min="7941" max="7941" width="18.33203125" style="2" customWidth="1"/>
    <col min="7942" max="7942" width="17.6640625" style="2" customWidth="1"/>
    <col min="7943" max="7943" width="57.21875" style="2" customWidth="1"/>
    <col min="7944" max="7944" width="19.109375" style="2" customWidth="1"/>
    <col min="7945" max="8192" width="9.33203125" style="2"/>
    <col min="8193" max="8193" width="10.5546875" style="2" customWidth="1"/>
    <col min="8194" max="8194" width="70.5546875" style="2" customWidth="1"/>
    <col min="8195" max="8195" width="14" style="2" customWidth="1"/>
    <col min="8196" max="8196" width="16.88671875" style="2" customWidth="1"/>
    <col min="8197" max="8197" width="18.33203125" style="2" customWidth="1"/>
    <col min="8198" max="8198" width="17.6640625" style="2" customWidth="1"/>
    <col min="8199" max="8199" width="57.21875" style="2" customWidth="1"/>
    <col min="8200" max="8200" width="19.109375" style="2" customWidth="1"/>
    <col min="8201" max="8448" width="9.33203125" style="2"/>
    <col min="8449" max="8449" width="10.5546875" style="2" customWidth="1"/>
    <col min="8450" max="8450" width="70.5546875" style="2" customWidth="1"/>
    <col min="8451" max="8451" width="14" style="2" customWidth="1"/>
    <col min="8452" max="8452" width="16.88671875" style="2" customWidth="1"/>
    <col min="8453" max="8453" width="18.33203125" style="2" customWidth="1"/>
    <col min="8454" max="8454" width="17.6640625" style="2" customWidth="1"/>
    <col min="8455" max="8455" width="57.21875" style="2" customWidth="1"/>
    <col min="8456" max="8456" width="19.109375" style="2" customWidth="1"/>
    <col min="8457" max="8704" width="9.33203125" style="2"/>
    <col min="8705" max="8705" width="10.5546875" style="2" customWidth="1"/>
    <col min="8706" max="8706" width="70.5546875" style="2" customWidth="1"/>
    <col min="8707" max="8707" width="14" style="2" customWidth="1"/>
    <col min="8708" max="8708" width="16.88671875" style="2" customWidth="1"/>
    <col min="8709" max="8709" width="18.33203125" style="2" customWidth="1"/>
    <col min="8710" max="8710" width="17.6640625" style="2" customWidth="1"/>
    <col min="8711" max="8711" width="57.21875" style="2" customWidth="1"/>
    <col min="8712" max="8712" width="19.109375" style="2" customWidth="1"/>
    <col min="8713" max="8960" width="9.33203125" style="2"/>
    <col min="8961" max="8961" width="10.5546875" style="2" customWidth="1"/>
    <col min="8962" max="8962" width="70.5546875" style="2" customWidth="1"/>
    <col min="8963" max="8963" width="14" style="2" customWidth="1"/>
    <col min="8964" max="8964" width="16.88671875" style="2" customWidth="1"/>
    <col min="8965" max="8965" width="18.33203125" style="2" customWidth="1"/>
    <col min="8966" max="8966" width="17.6640625" style="2" customWidth="1"/>
    <col min="8967" max="8967" width="57.21875" style="2" customWidth="1"/>
    <col min="8968" max="8968" width="19.109375" style="2" customWidth="1"/>
    <col min="8969" max="9216" width="9.33203125" style="2"/>
    <col min="9217" max="9217" width="10.5546875" style="2" customWidth="1"/>
    <col min="9218" max="9218" width="70.5546875" style="2" customWidth="1"/>
    <col min="9219" max="9219" width="14" style="2" customWidth="1"/>
    <col min="9220" max="9220" width="16.88671875" style="2" customWidth="1"/>
    <col min="9221" max="9221" width="18.33203125" style="2" customWidth="1"/>
    <col min="9222" max="9222" width="17.6640625" style="2" customWidth="1"/>
    <col min="9223" max="9223" width="57.21875" style="2" customWidth="1"/>
    <col min="9224" max="9224" width="19.109375" style="2" customWidth="1"/>
    <col min="9225" max="9472" width="9.33203125" style="2"/>
    <col min="9473" max="9473" width="10.5546875" style="2" customWidth="1"/>
    <col min="9474" max="9474" width="70.5546875" style="2" customWidth="1"/>
    <col min="9475" max="9475" width="14" style="2" customWidth="1"/>
    <col min="9476" max="9476" width="16.88671875" style="2" customWidth="1"/>
    <col min="9477" max="9477" width="18.33203125" style="2" customWidth="1"/>
    <col min="9478" max="9478" width="17.6640625" style="2" customWidth="1"/>
    <col min="9479" max="9479" width="57.21875" style="2" customWidth="1"/>
    <col min="9480" max="9480" width="19.109375" style="2" customWidth="1"/>
    <col min="9481" max="9728" width="9.33203125" style="2"/>
    <col min="9729" max="9729" width="10.5546875" style="2" customWidth="1"/>
    <col min="9730" max="9730" width="70.5546875" style="2" customWidth="1"/>
    <col min="9731" max="9731" width="14" style="2" customWidth="1"/>
    <col min="9732" max="9732" width="16.88671875" style="2" customWidth="1"/>
    <col min="9733" max="9733" width="18.33203125" style="2" customWidth="1"/>
    <col min="9734" max="9734" width="17.6640625" style="2" customWidth="1"/>
    <col min="9735" max="9735" width="57.21875" style="2" customWidth="1"/>
    <col min="9736" max="9736" width="19.109375" style="2" customWidth="1"/>
    <col min="9737" max="9984" width="9.33203125" style="2"/>
    <col min="9985" max="9985" width="10.5546875" style="2" customWidth="1"/>
    <col min="9986" max="9986" width="70.5546875" style="2" customWidth="1"/>
    <col min="9987" max="9987" width="14" style="2" customWidth="1"/>
    <col min="9988" max="9988" width="16.88671875" style="2" customWidth="1"/>
    <col min="9989" max="9989" width="18.33203125" style="2" customWidth="1"/>
    <col min="9990" max="9990" width="17.6640625" style="2" customWidth="1"/>
    <col min="9991" max="9991" width="57.21875" style="2" customWidth="1"/>
    <col min="9992" max="9992" width="19.109375" style="2" customWidth="1"/>
    <col min="9993" max="10240" width="9.33203125" style="2"/>
    <col min="10241" max="10241" width="10.5546875" style="2" customWidth="1"/>
    <col min="10242" max="10242" width="70.5546875" style="2" customWidth="1"/>
    <col min="10243" max="10243" width="14" style="2" customWidth="1"/>
    <col min="10244" max="10244" width="16.88671875" style="2" customWidth="1"/>
    <col min="10245" max="10245" width="18.33203125" style="2" customWidth="1"/>
    <col min="10246" max="10246" width="17.6640625" style="2" customWidth="1"/>
    <col min="10247" max="10247" width="57.21875" style="2" customWidth="1"/>
    <col min="10248" max="10248" width="19.109375" style="2" customWidth="1"/>
    <col min="10249" max="10496" width="9.33203125" style="2"/>
    <col min="10497" max="10497" width="10.5546875" style="2" customWidth="1"/>
    <col min="10498" max="10498" width="70.5546875" style="2" customWidth="1"/>
    <col min="10499" max="10499" width="14" style="2" customWidth="1"/>
    <col min="10500" max="10500" width="16.88671875" style="2" customWidth="1"/>
    <col min="10501" max="10501" width="18.33203125" style="2" customWidth="1"/>
    <col min="10502" max="10502" width="17.6640625" style="2" customWidth="1"/>
    <col min="10503" max="10503" width="57.21875" style="2" customWidth="1"/>
    <col min="10504" max="10504" width="19.109375" style="2" customWidth="1"/>
    <col min="10505" max="10752" width="9.33203125" style="2"/>
    <col min="10753" max="10753" width="10.5546875" style="2" customWidth="1"/>
    <col min="10754" max="10754" width="70.5546875" style="2" customWidth="1"/>
    <col min="10755" max="10755" width="14" style="2" customWidth="1"/>
    <col min="10756" max="10756" width="16.88671875" style="2" customWidth="1"/>
    <col min="10757" max="10757" width="18.33203125" style="2" customWidth="1"/>
    <col min="10758" max="10758" width="17.6640625" style="2" customWidth="1"/>
    <col min="10759" max="10759" width="57.21875" style="2" customWidth="1"/>
    <col min="10760" max="10760" width="19.109375" style="2" customWidth="1"/>
    <col min="10761" max="11008" width="9.33203125" style="2"/>
    <col min="11009" max="11009" width="10.5546875" style="2" customWidth="1"/>
    <col min="11010" max="11010" width="70.5546875" style="2" customWidth="1"/>
    <col min="11011" max="11011" width="14" style="2" customWidth="1"/>
    <col min="11012" max="11012" width="16.88671875" style="2" customWidth="1"/>
    <col min="11013" max="11013" width="18.33203125" style="2" customWidth="1"/>
    <col min="11014" max="11014" width="17.6640625" style="2" customWidth="1"/>
    <col min="11015" max="11015" width="57.21875" style="2" customWidth="1"/>
    <col min="11016" max="11016" width="19.109375" style="2" customWidth="1"/>
    <col min="11017" max="11264" width="9.33203125" style="2"/>
    <col min="11265" max="11265" width="10.5546875" style="2" customWidth="1"/>
    <col min="11266" max="11266" width="70.5546875" style="2" customWidth="1"/>
    <col min="11267" max="11267" width="14" style="2" customWidth="1"/>
    <col min="11268" max="11268" width="16.88671875" style="2" customWidth="1"/>
    <col min="11269" max="11269" width="18.33203125" style="2" customWidth="1"/>
    <col min="11270" max="11270" width="17.6640625" style="2" customWidth="1"/>
    <col min="11271" max="11271" width="57.21875" style="2" customWidth="1"/>
    <col min="11272" max="11272" width="19.109375" style="2" customWidth="1"/>
    <col min="11273" max="11520" width="9.33203125" style="2"/>
    <col min="11521" max="11521" width="10.5546875" style="2" customWidth="1"/>
    <col min="11522" max="11522" width="70.5546875" style="2" customWidth="1"/>
    <col min="11523" max="11523" width="14" style="2" customWidth="1"/>
    <col min="11524" max="11524" width="16.88671875" style="2" customWidth="1"/>
    <col min="11525" max="11525" width="18.33203125" style="2" customWidth="1"/>
    <col min="11526" max="11526" width="17.6640625" style="2" customWidth="1"/>
    <col min="11527" max="11527" width="57.21875" style="2" customWidth="1"/>
    <col min="11528" max="11528" width="19.109375" style="2" customWidth="1"/>
    <col min="11529" max="11776" width="9.33203125" style="2"/>
    <col min="11777" max="11777" width="10.5546875" style="2" customWidth="1"/>
    <col min="11778" max="11778" width="70.5546875" style="2" customWidth="1"/>
    <col min="11779" max="11779" width="14" style="2" customWidth="1"/>
    <col min="11780" max="11780" width="16.88671875" style="2" customWidth="1"/>
    <col min="11781" max="11781" width="18.33203125" style="2" customWidth="1"/>
    <col min="11782" max="11782" width="17.6640625" style="2" customWidth="1"/>
    <col min="11783" max="11783" width="57.21875" style="2" customWidth="1"/>
    <col min="11784" max="11784" width="19.109375" style="2" customWidth="1"/>
    <col min="11785" max="12032" width="9.33203125" style="2"/>
    <col min="12033" max="12033" width="10.5546875" style="2" customWidth="1"/>
    <col min="12034" max="12034" width="70.5546875" style="2" customWidth="1"/>
    <col min="12035" max="12035" width="14" style="2" customWidth="1"/>
    <col min="12036" max="12036" width="16.88671875" style="2" customWidth="1"/>
    <col min="12037" max="12037" width="18.33203125" style="2" customWidth="1"/>
    <col min="12038" max="12038" width="17.6640625" style="2" customWidth="1"/>
    <col min="12039" max="12039" width="57.21875" style="2" customWidth="1"/>
    <col min="12040" max="12040" width="19.109375" style="2" customWidth="1"/>
    <col min="12041" max="12288" width="9.33203125" style="2"/>
    <col min="12289" max="12289" width="10.5546875" style="2" customWidth="1"/>
    <col min="12290" max="12290" width="70.5546875" style="2" customWidth="1"/>
    <col min="12291" max="12291" width="14" style="2" customWidth="1"/>
    <col min="12292" max="12292" width="16.88671875" style="2" customWidth="1"/>
    <col min="12293" max="12293" width="18.33203125" style="2" customWidth="1"/>
    <col min="12294" max="12294" width="17.6640625" style="2" customWidth="1"/>
    <col min="12295" max="12295" width="57.21875" style="2" customWidth="1"/>
    <col min="12296" max="12296" width="19.109375" style="2" customWidth="1"/>
    <col min="12297" max="12544" width="9.33203125" style="2"/>
    <col min="12545" max="12545" width="10.5546875" style="2" customWidth="1"/>
    <col min="12546" max="12546" width="70.5546875" style="2" customWidth="1"/>
    <col min="12547" max="12547" width="14" style="2" customWidth="1"/>
    <col min="12548" max="12548" width="16.88671875" style="2" customWidth="1"/>
    <col min="12549" max="12549" width="18.33203125" style="2" customWidth="1"/>
    <col min="12550" max="12550" width="17.6640625" style="2" customWidth="1"/>
    <col min="12551" max="12551" width="57.21875" style="2" customWidth="1"/>
    <col min="12552" max="12552" width="19.109375" style="2" customWidth="1"/>
    <col min="12553" max="12800" width="9.33203125" style="2"/>
    <col min="12801" max="12801" width="10.5546875" style="2" customWidth="1"/>
    <col min="12802" max="12802" width="70.5546875" style="2" customWidth="1"/>
    <col min="12803" max="12803" width="14" style="2" customWidth="1"/>
    <col min="12804" max="12804" width="16.88671875" style="2" customWidth="1"/>
    <col min="12805" max="12805" width="18.33203125" style="2" customWidth="1"/>
    <col min="12806" max="12806" width="17.6640625" style="2" customWidth="1"/>
    <col min="12807" max="12807" width="57.21875" style="2" customWidth="1"/>
    <col min="12808" max="12808" width="19.109375" style="2" customWidth="1"/>
    <col min="12809" max="13056" width="9.33203125" style="2"/>
    <col min="13057" max="13057" width="10.5546875" style="2" customWidth="1"/>
    <col min="13058" max="13058" width="70.5546875" style="2" customWidth="1"/>
    <col min="13059" max="13059" width="14" style="2" customWidth="1"/>
    <col min="13060" max="13060" width="16.88671875" style="2" customWidth="1"/>
    <col min="13061" max="13061" width="18.33203125" style="2" customWidth="1"/>
    <col min="13062" max="13062" width="17.6640625" style="2" customWidth="1"/>
    <col min="13063" max="13063" width="57.21875" style="2" customWidth="1"/>
    <col min="13064" max="13064" width="19.109375" style="2" customWidth="1"/>
    <col min="13065" max="13312" width="9.33203125" style="2"/>
    <col min="13313" max="13313" width="10.5546875" style="2" customWidth="1"/>
    <col min="13314" max="13314" width="70.5546875" style="2" customWidth="1"/>
    <col min="13315" max="13315" width="14" style="2" customWidth="1"/>
    <col min="13316" max="13316" width="16.88671875" style="2" customWidth="1"/>
    <col min="13317" max="13317" width="18.33203125" style="2" customWidth="1"/>
    <col min="13318" max="13318" width="17.6640625" style="2" customWidth="1"/>
    <col min="13319" max="13319" width="57.21875" style="2" customWidth="1"/>
    <col min="13320" max="13320" width="19.109375" style="2" customWidth="1"/>
    <col min="13321" max="13568" width="9.33203125" style="2"/>
    <col min="13569" max="13569" width="10.5546875" style="2" customWidth="1"/>
    <col min="13570" max="13570" width="70.5546875" style="2" customWidth="1"/>
    <col min="13571" max="13571" width="14" style="2" customWidth="1"/>
    <col min="13572" max="13572" width="16.88671875" style="2" customWidth="1"/>
    <col min="13573" max="13573" width="18.33203125" style="2" customWidth="1"/>
    <col min="13574" max="13574" width="17.6640625" style="2" customWidth="1"/>
    <col min="13575" max="13575" width="57.21875" style="2" customWidth="1"/>
    <col min="13576" max="13576" width="19.109375" style="2" customWidth="1"/>
    <col min="13577" max="13824" width="9.33203125" style="2"/>
    <col min="13825" max="13825" width="10.5546875" style="2" customWidth="1"/>
    <col min="13826" max="13826" width="70.5546875" style="2" customWidth="1"/>
    <col min="13827" max="13827" width="14" style="2" customWidth="1"/>
    <col min="13828" max="13828" width="16.88671875" style="2" customWidth="1"/>
    <col min="13829" max="13829" width="18.33203125" style="2" customWidth="1"/>
    <col min="13830" max="13830" width="17.6640625" style="2" customWidth="1"/>
    <col min="13831" max="13831" width="57.21875" style="2" customWidth="1"/>
    <col min="13832" max="13832" width="19.109375" style="2" customWidth="1"/>
    <col min="13833" max="14080" width="9.33203125" style="2"/>
    <col min="14081" max="14081" width="10.5546875" style="2" customWidth="1"/>
    <col min="14082" max="14082" width="70.5546875" style="2" customWidth="1"/>
    <col min="14083" max="14083" width="14" style="2" customWidth="1"/>
    <col min="14084" max="14084" width="16.88671875" style="2" customWidth="1"/>
    <col min="14085" max="14085" width="18.33203125" style="2" customWidth="1"/>
    <col min="14086" max="14086" width="17.6640625" style="2" customWidth="1"/>
    <col min="14087" max="14087" width="57.21875" style="2" customWidth="1"/>
    <col min="14088" max="14088" width="19.109375" style="2" customWidth="1"/>
    <col min="14089" max="14336" width="9.33203125" style="2"/>
    <col min="14337" max="14337" width="10.5546875" style="2" customWidth="1"/>
    <col min="14338" max="14338" width="70.5546875" style="2" customWidth="1"/>
    <col min="14339" max="14339" width="14" style="2" customWidth="1"/>
    <col min="14340" max="14340" width="16.88671875" style="2" customWidth="1"/>
    <col min="14341" max="14341" width="18.33203125" style="2" customWidth="1"/>
    <col min="14342" max="14342" width="17.6640625" style="2" customWidth="1"/>
    <col min="14343" max="14343" width="57.21875" style="2" customWidth="1"/>
    <col min="14344" max="14344" width="19.109375" style="2" customWidth="1"/>
    <col min="14345" max="14592" width="9.33203125" style="2"/>
    <col min="14593" max="14593" width="10.5546875" style="2" customWidth="1"/>
    <col min="14594" max="14594" width="70.5546875" style="2" customWidth="1"/>
    <col min="14595" max="14595" width="14" style="2" customWidth="1"/>
    <col min="14596" max="14596" width="16.88671875" style="2" customWidth="1"/>
    <col min="14597" max="14597" width="18.33203125" style="2" customWidth="1"/>
    <col min="14598" max="14598" width="17.6640625" style="2" customWidth="1"/>
    <col min="14599" max="14599" width="57.21875" style="2" customWidth="1"/>
    <col min="14600" max="14600" width="19.109375" style="2" customWidth="1"/>
    <col min="14601" max="14848" width="9.33203125" style="2"/>
    <col min="14849" max="14849" width="10.5546875" style="2" customWidth="1"/>
    <col min="14850" max="14850" width="70.5546875" style="2" customWidth="1"/>
    <col min="14851" max="14851" width="14" style="2" customWidth="1"/>
    <col min="14852" max="14852" width="16.88671875" style="2" customWidth="1"/>
    <col min="14853" max="14853" width="18.33203125" style="2" customWidth="1"/>
    <col min="14854" max="14854" width="17.6640625" style="2" customWidth="1"/>
    <col min="14855" max="14855" width="57.21875" style="2" customWidth="1"/>
    <col min="14856" max="14856" width="19.109375" style="2" customWidth="1"/>
    <col min="14857" max="15104" width="9.33203125" style="2"/>
    <col min="15105" max="15105" width="10.5546875" style="2" customWidth="1"/>
    <col min="15106" max="15106" width="70.5546875" style="2" customWidth="1"/>
    <col min="15107" max="15107" width="14" style="2" customWidth="1"/>
    <col min="15108" max="15108" width="16.88671875" style="2" customWidth="1"/>
    <col min="15109" max="15109" width="18.33203125" style="2" customWidth="1"/>
    <col min="15110" max="15110" width="17.6640625" style="2" customWidth="1"/>
    <col min="15111" max="15111" width="57.21875" style="2" customWidth="1"/>
    <col min="15112" max="15112" width="19.109375" style="2" customWidth="1"/>
    <col min="15113" max="15360" width="9.33203125" style="2"/>
    <col min="15361" max="15361" width="10.5546875" style="2" customWidth="1"/>
    <col min="15362" max="15362" width="70.5546875" style="2" customWidth="1"/>
    <col min="15363" max="15363" width="14" style="2" customWidth="1"/>
    <col min="15364" max="15364" width="16.88671875" style="2" customWidth="1"/>
    <col min="15365" max="15365" width="18.33203125" style="2" customWidth="1"/>
    <col min="15366" max="15366" width="17.6640625" style="2" customWidth="1"/>
    <col min="15367" max="15367" width="57.21875" style="2" customWidth="1"/>
    <col min="15368" max="15368" width="19.109375" style="2" customWidth="1"/>
    <col min="15369" max="15616" width="9.33203125" style="2"/>
    <col min="15617" max="15617" width="10.5546875" style="2" customWidth="1"/>
    <col min="15618" max="15618" width="70.5546875" style="2" customWidth="1"/>
    <col min="15619" max="15619" width="14" style="2" customWidth="1"/>
    <col min="15620" max="15620" width="16.88671875" style="2" customWidth="1"/>
    <col min="15621" max="15621" width="18.33203125" style="2" customWidth="1"/>
    <col min="15622" max="15622" width="17.6640625" style="2" customWidth="1"/>
    <col min="15623" max="15623" width="57.21875" style="2" customWidth="1"/>
    <col min="15624" max="15624" width="19.109375" style="2" customWidth="1"/>
    <col min="15625" max="15872" width="9.33203125" style="2"/>
    <col min="15873" max="15873" width="10.5546875" style="2" customWidth="1"/>
    <col min="15874" max="15874" width="70.5546875" style="2" customWidth="1"/>
    <col min="15875" max="15875" width="14" style="2" customWidth="1"/>
    <col min="15876" max="15876" width="16.88671875" style="2" customWidth="1"/>
    <col min="15877" max="15877" width="18.33203125" style="2" customWidth="1"/>
    <col min="15878" max="15878" width="17.6640625" style="2" customWidth="1"/>
    <col min="15879" max="15879" width="57.21875" style="2" customWidth="1"/>
    <col min="15880" max="15880" width="19.109375" style="2" customWidth="1"/>
    <col min="15881" max="16128" width="9.33203125" style="2"/>
    <col min="16129" max="16129" width="10.5546875" style="2" customWidth="1"/>
    <col min="16130" max="16130" width="70.5546875" style="2" customWidth="1"/>
    <col min="16131" max="16131" width="14" style="2" customWidth="1"/>
    <col min="16132" max="16132" width="16.88671875" style="2" customWidth="1"/>
    <col min="16133" max="16133" width="18.33203125" style="2" customWidth="1"/>
    <col min="16134" max="16134" width="17.6640625" style="2" customWidth="1"/>
    <col min="16135" max="16135" width="57.21875" style="2" customWidth="1"/>
    <col min="16136" max="16136" width="19.109375" style="2" customWidth="1"/>
    <col min="16137" max="16384" width="9.33203125" style="2"/>
  </cols>
  <sheetData>
    <row r="1" spans="1:7" s="1" customFormat="1" ht="46.5" customHeight="1" x14ac:dyDescent="0.25">
      <c r="A1" s="97" t="s">
        <v>0</v>
      </c>
      <c r="B1" s="97"/>
      <c r="C1" s="97"/>
      <c r="D1" s="97"/>
      <c r="E1" s="97"/>
      <c r="F1" s="104" t="str">
        <f>[10]ХПВ!G1</f>
        <v>Форма 5.</v>
      </c>
    </row>
    <row r="2" spans="1:7" ht="39" customHeight="1" thickBot="1" x14ac:dyDescent="0.3">
      <c r="A2" s="98" t="s">
        <v>1</v>
      </c>
      <c r="B2" s="98"/>
      <c r="C2" s="98"/>
      <c r="D2" s="98"/>
      <c r="E2" s="98"/>
      <c r="F2" s="98"/>
      <c r="G2" s="105"/>
    </row>
    <row r="3" spans="1:7" s="7" customFormat="1" ht="70.2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tr">
        <f>[10]ХПВ!F3</f>
        <v>Отклонения, в %</v>
      </c>
      <c r="G3" s="6" t="str">
        <f>[10]ХПВ!G3</f>
        <v>Причины отклонения</v>
      </c>
    </row>
    <row r="4" spans="1:7" s="12" customFormat="1" ht="18" customHeight="1" thickBot="1" x14ac:dyDescent="0.3">
      <c r="A4" s="8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1">
        <v>7</v>
      </c>
    </row>
    <row r="5" spans="1:7" s="1" customFormat="1" ht="39.75" customHeight="1" x14ac:dyDescent="0.25">
      <c r="A5" s="13" t="s">
        <v>7</v>
      </c>
      <c r="B5" s="14" t="s">
        <v>8</v>
      </c>
      <c r="C5" s="15" t="s">
        <v>9</v>
      </c>
      <c r="D5" s="15">
        <f>D6+D20+D24+D27+D30+D58+D66</f>
        <v>590171.02189881704</v>
      </c>
      <c r="E5" s="15">
        <f>E6+E20+E24+E27+E30+E58+E66</f>
        <v>607157.70946281799</v>
      </c>
      <c r="F5" s="16">
        <f>(E5-D5)/D5*100</f>
        <v>2.8782652712001955</v>
      </c>
      <c r="G5" s="99" t="str">
        <f>[10]ХПВ!G5</f>
        <v>В пределах нормы ( +, - 5 %)</v>
      </c>
    </row>
    <row r="6" spans="1:7" s="1" customFormat="1" ht="21.75" customHeight="1" x14ac:dyDescent="0.3">
      <c r="A6" s="17" t="s">
        <v>7</v>
      </c>
      <c r="B6" s="18" t="s">
        <v>10</v>
      </c>
      <c r="C6" s="19" t="s">
        <v>9</v>
      </c>
      <c r="D6" s="19">
        <f>D7+D10+D11+D14+D17</f>
        <v>185498.67254848633</v>
      </c>
      <c r="E6" s="19">
        <f>E7+E10+E11+E14+E17</f>
        <v>194656.11039592375</v>
      </c>
      <c r="F6" s="20">
        <f t="shared" ref="F6:F69" si="0">(E6-D6)/D6*100</f>
        <v>4.9366595036111756</v>
      </c>
      <c r="G6" s="100"/>
    </row>
    <row r="7" spans="1:7" s="1" customFormat="1" ht="20.25" customHeight="1" x14ac:dyDescent="0.25">
      <c r="A7" s="21" t="s">
        <v>11</v>
      </c>
      <c r="B7" s="22" t="s">
        <v>12</v>
      </c>
      <c r="C7" s="23" t="s">
        <v>9</v>
      </c>
      <c r="D7" s="23">
        <f>D8+D9</f>
        <v>9516.213669096609</v>
      </c>
      <c r="E7" s="23">
        <f>E8+E9</f>
        <v>9626.5662661717979</v>
      </c>
      <c r="F7" s="24">
        <f t="shared" si="0"/>
        <v>1.1596271470191239</v>
      </c>
      <c r="G7" s="100"/>
    </row>
    <row r="8" spans="1:7" s="30" customFormat="1" ht="18" customHeight="1" x14ac:dyDescent="0.25">
      <c r="A8" s="25"/>
      <c r="B8" s="26" t="s">
        <v>13</v>
      </c>
      <c r="C8" s="27" t="s">
        <v>9</v>
      </c>
      <c r="D8" s="27">
        <f>'[10]для исполнения'!G7</f>
        <v>286.33420283015755</v>
      </c>
      <c r="E8" s="28">
        <f>'[10]для исполнения'!H7</f>
        <v>287.6354252687093</v>
      </c>
      <c r="F8" s="29">
        <f t="shared" si="0"/>
        <v>0.45444184651722597</v>
      </c>
      <c r="G8" s="100"/>
    </row>
    <row r="9" spans="1:7" s="30" customFormat="1" ht="18.75" customHeight="1" x14ac:dyDescent="0.25">
      <c r="A9" s="25"/>
      <c r="B9" s="26" t="s">
        <v>14</v>
      </c>
      <c r="C9" s="27" t="s">
        <v>9</v>
      </c>
      <c r="D9" s="27">
        <f>'[10]для исполнения'!G8</f>
        <v>9229.8794662664513</v>
      </c>
      <c r="E9" s="28">
        <f>'[10]для исполнения'!H8</f>
        <v>9338.9308409030891</v>
      </c>
      <c r="F9" s="29">
        <f t="shared" si="0"/>
        <v>1.1815037784101181</v>
      </c>
      <c r="G9" s="96"/>
    </row>
    <row r="10" spans="1:7" s="1" customFormat="1" ht="17.25" customHeight="1" x14ac:dyDescent="0.25">
      <c r="A10" s="21" t="s">
        <v>15</v>
      </c>
      <c r="B10" s="22" t="s">
        <v>16</v>
      </c>
      <c r="C10" s="23" t="s">
        <v>9</v>
      </c>
      <c r="D10" s="23">
        <f>'[10]для исполнения'!G9</f>
        <v>19843.185145789699</v>
      </c>
      <c r="E10" s="31">
        <f>'[10]для исполнения'!H9</f>
        <v>20937.32323856268</v>
      </c>
      <c r="F10" s="24">
        <f t="shared" si="0"/>
        <v>5.5139237210873553</v>
      </c>
      <c r="G10" s="32" t="s">
        <v>17</v>
      </c>
    </row>
    <row r="11" spans="1:7" s="1" customFormat="1" ht="24.6" customHeight="1" x14ac:dyDescent="0.25">
      <c r="A11" s="21" t="s">
        <v>18</v>
      </c>
      <c r="B11" s="22" t="s">
        <v>19</v>
      </c>
      <c r="C11" s="23" t="s">
        <v>9</v>
      </c>
      <c r="D11" s="23">
        <f>D12*D13</f>
        <v>140595.83772000001</v>
      </c>
      <c r="E11" s="23">
        <f>E12*E13</f>
        <v>146398.23358</v>
      </c>
      <c r="F11" s="24">
        <f t="shared" si="0"/>
        <v>4.1270040095750211</v>
      </c>
      <c r="G11" s="95" t="str">
        <f>G5</f>
        <v>В пределах нормы ( +, - 5 %)</v>
      </c>
    </row>
    <row r="12" spans="1:7" s="30" customFormat="1" ht="21" customHeight="1" x14ac:dyDescent="0.25">
      <c r="A12" s="25"/>
      <c r="B12" s="26" t="s">
        <v>20</v>
      </c>
      <c r="C12" s="27" t="s">
        <v>21</v>
      </c>
      <c r="D12" s="27">
        <f>'[10]для исполнения'!G11</f>
        <v>9023.0460000000003</v>
      </c>
      <c r="E12" s="28">
        <f>'[10]для исполнения'!H11</f>
        <v>9341.509</v>
      </c>
      <c r="F12" s="29">
        <f t="shared" si="0"/>
        <v>3.5294400582685679</v>
      </c>
      <c r="G12" s="100"/>
    </row>
    <row r="13" spans="1:7" s="38" customFormat="1" ht="20.25" customHeight="1" x14ac:dyDescent="0.25">
      <c r="A13" s="33"/>
      <c r="B13" s="34" t="s">
        <v>22</v>
      </c>
      <c r="C13" s="35" t="s">
        <v>23</v>
      </c>
      <c r="D13" s="35">
        <f>'[10]для исполнения'!G12</f>
        <v>15.58185979767808</v>
      </c>
      <c r="E13" s="36">
        <f>'[10]для исполнения'!H12</f>
        <v>15.671797091883121</v>
      </c>
      <c r="F13" s="37">
        <f t="shared" si="0"/>
        <v>0.57719229522552584</v>
      </c>
      <c r="G13" s="96"/>
    </row>
    <row r="14" spans="1:7" s="1" customFormat="1" ht="21.75" customHeight="1" x14ac:dyDescent="0.25">
      <c r="A14" s="21" t="s">
        <v>24</v>
      </c>
      <c r="B14" s="22" t="s">
        <v>25</v>
      </c>
      <c r="C14" s="23" t="s">
        <v>9</v>
      </c>
      <c r="D14" s="39">
        <f>D15*D16</f>
        <v>15543.436013600003</v>
      </c>
      <c r="E14" s="39">
        <f>E15*E16</f>
        <v>17693.987311189256</v>
      </c>
      <c r="F14" s="24">
        <f t="shared" si="0"/>
        <v>13.835752247492703</v>
      </c>
      <c r="G14" s="95" t="str">
        <f>[10]ХПВ!G17</f>
        <v>Увеличение объемов потребления</v>
      </c>
    </row>
    <row r="15" spans="1:7" s="30" customFormat="1" ht="17.399999999999999" customHeight="1" x14ac:dyDescent="0.25">
      <c r="A15" s="25"/>
      <c r="B15" s="26" t="s">
        <v>20</v>
      </c>
      <c r="C15" s="27" t="s">
        <v>26</v>
      </c>
      <c r="D15" s="40">
        <f>'[10]для исполнения'!G14</f>
        <v>14260.033040000002</v>
      </c>
      <c r="E15" s="29">
        <f>'[10]для исполнения'!H14</f>
        <v>16126.3917</v>
      </c>
      <c r="F15" s="29">
        <f t="shared" si="0"/>
        <v>13.088038819859548</v>
      </c>
      <c r="G15" s="96"/>
    </row>
    <row r="16" spans="1:7" s="38" customFormat="1" ht="17.399999999999999" customHeight="1" x14ac:dyDescent="0.25">
      <c r="A16" s="33"/>
      <c r="B16" s="34" t="s">
        <v>27</v>
      </c>
      <c r="C16" s="35" t="s">
        <v>23</v>
      </c>
      <c r="D16" s="41">
        <f>'[10]для исполнения'!G15</f>
        <v>1.0900000000000001</v>
      </c>
      <c r="E16" s="37">
        <f>'[10]для исполнения'!H15</f>
        <v>1.097206842073001</v>
      </c>
      <c r="F16" s="37">
        <f t="shared" si="0"/>
        <v>0.66117817183494765</v>
      </c>
      <c r="G16" s="42" t="str">
        <f>G10</f>
        <v>Увеличение цены поставщика</v>
      </c>
    </row>
    <row r="17" spans="1:7" s="1" customFormat="1" ht="17.25" hidden="1" customHeight="1" x14ac:dyDescent="0.25">
      <c r="A17" s="21" t="s">
        <v>28</v>
      </c>
      <c r="B17" s="22" t="s">
        <v>29</v>
      </c>
      <c r="C17" s="23" t="s">
        <v>9</v>
      </c>
      <c r="D17" s="23">
        <f>'[10]для исполнения'!G16</f>
        <v>0</v>
      </c>
      <c r="E17" s="31"/>
      <c r="F17" s="24"/>
      <c r="G17" s="43"/>
    </row>
    <row r="18" spans="1:7" s="30" customFormat="1" ht="17.25" hidden="1" customHeight="1" x14ac:dyDescent="0.25">
      <c r="A18" s="25"/>
      <c r="B18" s="26" t="s">
        <v>20</v>
      </c>
      <c r="C18" s="27" t="s">
        <v>26</v>
      </c>
      <c r="D18" s="27">
        <f>'[10]для исполнения'!G17</f>
        <v>0</v>
      </c>
      <c r="E18" s="31"/>
      <c r="F18" s="24"/>
      <c r="G18" s="43"/>
    </row>
    <row r="19" spans="1:7" s="38" customFormat="1" ht="17.25" hidden="1" customHeight="1" x14ac:dyDescent="0.25">
      <c r="A19" s="33"/>
      <c r="B19" s="34" t="s">
        <v>27</v>
      </c>
      <c r="C19" s="35" t="s">
        <v>23</v>
      </c>
      <c r="D19" s="35">
        <f>'[10]для исполнения'!G18</f>
        <v>0</v>
      </c>
      <c r="E19" s="44"/>
      <c r="F19" s="45"/>
      <c r="G19" s="46"/>
    </row>
    <row r="20" spans="1:7" s="1" customFormat="1" ht="20.25" customHeight="1" x14ac:dyDescent="0.3">
      <c r="A20" s="17" t="s">
        <v>30</v>
      </c>
      <c r="B20" s="18" t="s">
        <v>31</v>
      </c>
      <c r="C20" s="19" t="s">
        <v>9</v>
      </c>
      <c r="D20" s="19">
        <f>D21+D22+D23</f>
        <v>165996.64394424926</v>
      </c>
      <c r="E20" s="19">
        <f>E21+E22+E23</f>
        <v>166018.19442949659</v>
      </c>
      <c r="F20" s="20">
        <f t="shared" si="0"/>
        <v>1.2982482498005493E-2</v>
      </c>
      <c r="G20" s="95" t="str">
        <f>G5</f>
        <v>В пределах нормы ( +, - 5 %)</v>
      </c>
    </row>
    <row r="21" spans="1:7" s="30" customFormat="1" ht="17.25" customHeight="1" x14ac:dyDescent="0.25">
      <c r="A21" s="21" t="s">
        <v>32</v>
      </c>
      <c r="B21" s="22" t="s">
        <v>33</v>
      </c>
      <c r="C21" s="23" t="s">
        <v>9</v>
      </c>
      <c r="D21" s="23">
        <f>'[10]для исполнения'!G20</f>
        <v>151027.27366081069</v>
      </c>
      <c r="E21" s="31">
        <f>'[10]для исполнения'!H20</f>
        <v>150780.64719101123</v>
      </c>
      <c r="F21" s="24">
        <f t="shared" si="0"/>
        <v>-0.16329929278426669</v>
      </c>
      <c r="G21" s="100"/>
    </row>
    <row r="22" spans="1:7" s="30" customFormat="1" ht="17.25" customHeight="1" x14ac:dyDescent="0.25">
      <c r="A22" s="21" t="s">
        <v>34</v>
      </c>
      <c r="B22" s="22" t="s">
        <v>35</v>
      </c>
      <c r="C22" s="23" t="s">
        <v>9</v>
      </c>
      <c r="D22" s="23">
        <f>'[10]для исполнения'!G21</f>
        <v>12912.831897999316</v>
      </c>
      <c r="E22" s="31">
        <f>'[10]для исполнения'!H21</f>
        <v>13125.893624316304</v>
      </c>
      <c r="F22" s="24">
        <f t="shared" si="0"/>
        <v>1.6499999999999939</v>
      </c>
      <c r="G22" s="100"/>
    </row>
    <row r="23" spans="1:7" s="30" customFormat="1" ht="17.25" customHeight="1" x14ac:dyDescent="0.25">
      <c r="A23" s="47" t="s">
        <v>36</v>
      </c>
      <c r="B23" s="22" t="s">
        <v>37</v>
      </c>
      <c r="C23" s="23" t="s">
        <v>9</v>
      </c>
      <c r="D23" s="23">
        <f>'[10]для исполнения'!G22</f>
        <v>2056.5383854392594</v>
      </c>
      <c r="E23" s="48">
        <f>'[10]для исполнения'!H22</f>
        <v>2111.6536141690312</v>
      </c>
      <c r="F23" s="24">
        <f t="shared" si="0"/>
        <v>2.6799999999999846</v>
      </c>
      <c r="G23" s="100"/>
    </row>
    <row r="24" spans="1:7" s="1" customFormat="1" ht="21.75" customHeight="1" x14ac:dyDescent="0.3">
      <c r="A24" s="17" t="s">
        <v>38</v>
      </c>
      <c r="B24" s="18" t="s">
        <v>39</v>
      </c>
      <c r="C24" s="19" t="s">
        <v>9</v>
      </c>
      <c r="D24" s="19">
        <f>D25+D26</f>
        <v>41202.724999999999</v>
      </c>
      <c r="E24" s="19">
        <f>E25+E26</f>
        <v>41202.724500000004</v>
      </c>
      <c r="F24" s="20">
        <f t="shared" si="0"/>
        <v>-1.2135119573884863E-6</v>
      </c>
      <c r="G24" s="100"/>
    </row>
    <row r="25" spans="1:7" s="30" customFormat="1" ht="17.25" customHeight="1" x14ac:dyDescent="0.25">
      <c r="A25" s="21" t="s">
        <v>40</v>
      </c>
      <c r="B25" s="22" t="s">
        <v>41</v>
      </c>
      <c r="C25" s="23" t="s">
        <v>9</v>
      </c>
      <c r="D25" s="23">
        <f>'[10]для исполнения'!G24</f>
        <v>41058.684999999998</v>
      </c>
      <c r="E25" s="31">
        <f>'[10]для исполнения'!H24</f>
        <v>41058.684500000003</v>
      </c>
      <c r="F25" s="24">
        <f t="shared" si="0"/>
        <v>-1.2177691385997756E-6</v>
      </c>
      <c r="G25" s="100"/>
    </row>
    <row r="26" spans="1:7" s="30" customFormat="1" ht="17.25" customHeight="1" x14ac:dyDescent="0.25">
      <c r="A26" s="21" t="s">
        <v>42</v>
      </c>
      <c r="B26" s="49" t="s">
        <v>43</v>
      </c>
      <c r="C26" s="23" t="s">
        <v>9</v>
      </c>
      <c r="D26" s="23">
        <f>'[10]для исполнения'!G25</f>
        <v>144.04</v>
      </c>
      <c r="E26" s="31">
        <f>'[10]для исполнения'!H25</f>
        <v>144.04</v>
      </c>
      <c r="F26" s="24">
        <f t="shared" si="0"/>
        <v>0</v>
      </c>
      <c r="G26" s="100"/>
    </row>
    <row r="27" spans="1:7" s="1" customFormat="1" ht="17.25" customHeight="1" x14ac:dyDescent="0.25">
      <c r="A27" s="17" t="s">
        <v>44</v>
      </c>
      <c r="B27" s="18" t="s">
        <v>45</v>
      </c>
      <c r="C27" s="50" t="s">
        <v>9</v>
      </c>
      <c r="D27" s="50">
        <f>'[10]для исполнения'!G26</f>
        <v>131137.17257007101</v>
      </c>
      <c r="E27" s="51">
        <f>'[10]для исполнения'!H26</f>
        <v>137456.51715999999</v>
      </c>
      <c r="F27" s="20">
        <f t="shared" si="0"/>
        <v>4.818881226490026</v>
      </c>
      <c r="G27" s="100"/>
    </row>
    <row r="28" spans="1:7" ht="34.5" hidden="1" customHeight="1" x14ac:dyDescent="0.25">
      <c r="A28" s="21" t="s">
        <v>46</v>
      </c>
      <c r="B28" s="22" t="s">
        <v>47</v>
      </c>
      <c r="C28" s="23" t="s">
        <v>9</v>
      </c>
      <c r="D28" s="23">
        <f>'[10]для исполнения'!G27</f>
        <v>0</v>
      </c>
      <c r="E28" s="31">
        <f>'[10]для исполнения'!H27</f>
        <v>0</v>
      </c>
      <c r="F28" s="20" t="e">
        <f t="shared" si="0"/>
        <v>#DIV/0!</v>
      </c>
      <c r="G28" s="100"/>
    </row>
    <row r="29" spans="1:7" ht="19.5" hidden="1" customHeight="1" x14ac:dyDescent="0.25">
      <c r="A29" s="21" t="s">
        <v>48</v>
      </c>
      <c r="B29" s="22" t="s">
        <v>49</v>
      </c>
      <c r="C29" s="23" t="s">
        <v>9</v>
      </c>
      <c r="D29" s="23">
        <f>'[10]для исполнения'!G28</f>
        <v>0</v>
      </c>
      <c r="E29" s="31">
        <f>'[10]для исполнения'!H28</f>
        <v>0</v>
      </c>
      <c r="F29" s="20" t="e">
        <f t="shared" si="0"/>
        <v>#DIV/0!</v>
      </c>
      <c r="G29" s="100"/>
    </row>
    <row r="30" spans="1:7" s="1" customFormat="1" ht="39" customHeight="1" x14ac:dyDescent="0.25">
      <c r="A30" s="17" t="s">
        <v>50</v>
      </c>
      <c r="B30" s="18" t="s">
        <v>51</v>
      </c>
      <c r="C30" s="50" t="s">
        <v>9</v>
      </c>
      <c r="D30" s="50">
        <f>D31+D32+D33</f>
        <v>31694.035755495315</v>
      </c>
      <c r="E30" s="50">
        <f>E31+E32+E33</f>
        <v>32270.472152661918</v>
      </c>
      <c r="F30" s="20">
        <f t="shared" si="0"/>
        <v>1.8187535396676526</v>
      </c>
      <c r="G30" s="100"/>
    </row>
    <row r="31" spans="1:7" s="1" customFormat="1" ht="17.25" customHeight="1" x14ac:dyDescent="0.25">
      <c r="A31" s="21" t="s">
        <v>52</v>
      </c>
      <c r="B31" s="22" t="s">
        <v>53</v>
      </c>
      <c r="C31" s="23" t="s">
        <v>9</v>
      </c>
      <c r="D31" s="23">
        <f>'[10]для исполнения'!G30</f>
        <v>283.66281679241627</v>
      </c>
      <c r="E31" s="31">
        <f>'[10]для исполнения'!H30</f>
        <v>283.66281948345909</v>
      </c>
      <c r="F31" s="24">
        <f t="shared" si="0"/>
        <v>9.486766202471151E-7</v>
      </c>
      <c r="G31" s="100"/>
    </row>
    <row r="32" spans="1:7" s="1" customFormat="1" ht="17.25" customHeight="1" x14ac:dyDescent="0.25">
      <c r="A32" s="21" t="s">
        <v>54</v>
      </c>
      <c r="B32" s="22" t="s">
        <v>55</v>
      </c>
      <c r="C32" s="23" t="s">
        <v>9</v>
      </c>
      <c r="D32" s="23">
        <f>'[10]для исполнения'!G31</f>
        <v>15409.21999824283</v>
      </c>
      <c r="E32" s="31">
        <f>'[10]для исполнения'!H31</f>
        <v>15976.393858459609</v>
      </c>
      <c r="F32" s="24">
        <f t="shared" si="0"/>
        <v>3.6807434787838433</v>
      </c>
      <c r="G32" s="100"/>
    </row>
    <row r="33" spans="1:7" s="1" customFormat="1" ht="23.25" customHeight="1" x14ac:dyDescent="0.25">
      <c r="A33" s="21" t="s">
        <v>56</v>
      </c>
      <c r="B33" s="22" t="s">
        <v>57</v>
      </c>
      <c r="C33" s="23" t="s">
        <v>9</v>
      </c>
      <c r="D33" s="23">
        <f>D34+D35+D36+D37+D42+D43+D44+D45+D46+D47+D48+D49+D50+D51+D52+D53+D54+D55+D56+D57</f>
        <v>16001.152940460071</v>
      </c>
      <c r="E33" s="23">
        <f>E34+E35+E36+E37+E42+E43+E44+E45+E46+E47+E48+E49+E50+E51+E52+E53+E54+E55+E56+E57</f>
        <v>16010.415474718848</v>
      </c>
      <c r="F33" s="24">
        <f t="shared" si="0"/>
        <v>5.7886667874758116E-2</v>
      </c>
      <c r="G33" s="100"/>
    </row>
    <row r="34" spans="1:7" ht="17.25" hidden="1" customHeight="1" x14ac:dyDescent="0.25">
      <c r="A34" s="21" t="s">
        <v>58</v>
      </c>
      <c r="B34" s="22" t="s">
        <v>59</v>
      </c>
      <c r="C34" s="23" t="s">
        <v>9</v>
      </c>
      <c r="D34" s="23">
        <f>'[10]для исполнения'!G33</f>
        <v>0</v>
      </c>
      <c r="E34" s="31">
        <f>'[10]для исполнения'!H33</f>
        <v>0</v>
      </c>
      <c r="F34" s="24"/>
      <c r="G34" s="100"/>
    </row>
    <row r="35" spans="1:7" ht="17.25" hidden="1" customHeight="1" x14ac:dyDescent="0.25">
      <c r="A35" s="21" t="s">
        <v>60</v>
      </c>
      <c r="B35" s="22" t="s">
        <v>61</v>
      </c>
      <c r="C35" s="23" t="s">
        <v>9</v>
      </c>
      <c r="D35" s="23">
        <f>'[10]для исполнения'!G34</f>
        <v>61.624576687729501</v>
      </c>
      <c r="E35" s="31">
        <f>'[10]для исполнения'!H34</f>
        <v>61.624580206620401</v>
      </c>
      <c r="F35" s="24">
        <f t="shared" si="0"/>
        <v>5.7102070126790049E-6</v>
      </c>
      <c r="G35" s="100"/>
    </row>
    <row r="36" spans="1:7" ht="17.25" hidden="1" customHeight="1" x14ac:dyDescent="0.25">
      <c r="A36" s="21" t="s">
        <v>62</v>
      </c>
      <c r="B36" s="22" t="s">
        <v>63</v>
      </c>
      <c r="C36" s="23" t="s">
        <v>9</v>
      </c>
      <c r="D36" s="23">
        <f>'[10]для исполнения'!G35</f>
        <v>94.144556951707926</v>
      </c>
      <c r="E36" s="31">
        <f>'[10]для исполнения'!H35</f>
        <v>94.144617903996689</v>
      </c>
      <c r="F36" s="24">
        <f t="shared" si="0"/>
        <v>6.4743295562133633E-5</v>
      </c>
      <c r="G36" s="100"/>
    </row>
    <row r="37" spans="1:7" ht="21.75" hidden="1" customHeight="1" x14ac:dyDescent="0.25">
      <c r="A37" s="21" t="s">
        <v>64</v>
      </c>
      <c r="B37" s="52" t="s">
        <v>65</v>
      </c>
      <c r="C37" s="23" t="s">
        <v>9</v>
      </c>
      <c r="D37" s="23">
        <f>D38+D39+D40+D41</f>
        <v>6256.958502553889</v>
      </c>
      <c r="E37" s="23">
        <f>E38+E39+E40+E41</f>
        <v>6256.9584779709185</v>
      </c>
      <c r="F37" s="24">
        <f t="shared" si="0"/>
        <v>-3.9289010102589561E-7</v>
      </c>
      <c r="G37" s="100"/>
    </row>
    <row r="38" spans="1:7" ht="19.5" hidden="1" customHeight="1" x14ac:dyDescent="0.25">
      <c r="A38" s="25"/>
      <c r="B38" s="53" t="s">
        <v>66</v>
      </c>
      <c r="C38" s="27" t="s">
        <v>9</v>
      </c>
      <c r="D38" s="27">
        <f>'[10]для исполнения'!G37</f>
        <v>3580.9757264717796</v>
      </c>
      <c r="E38" s="28">
        <f>'[10]для исполнения'!H37</f>
        <v>3580.9757151017984</v>
      </c>
      <c r="F38" s="29">
        <f t="shared" si="0"/>
        <v>-3.1751070196602979E-7</v>
      </c>
      <c r="G38" s="100"/>
    </row>
    <row r="39" spans="1:7" s="30" customFormat="1" ht="18.75" hidden="1" customHeight="1" x14ac:dyDescent="0.25">
      <c r="A39" s="25"/>
      <c r="B39" s="26" t="s">
        <v>67</v>
      </c>
      <c r="C39" s="27" t="s">
        <v>9</v>
      </c>
      <c r="D39" s="27">
        <f>'[10]для исполнения'!G38</f>
        <v>1494.0309295416</v>
      </c>
      <c r="E39" s="28">
        <f>'[10]для исполнения'!H38</f>
        <v>1494.0309163286115</v>
      </c>
      <c r="F39" s="29">
        <f t="shared" si="0"/>
        <v>-8.8438520546813443E-7</v>
      </c>
      <c r="G39" s="100"/>
    </row>
    <row r="40" spans="1:7" s="30" customFormat="1" ht="18.75" hidden="1" customHeight="1" x14ac:dyDescent="0.25">
      <c r="A40" s="25"/>
      <c r="B40" s="26" t="s">
        <v>68</v>
      </c>
      <c r="C40" s="27" t="s">
        <v>9</v>
      </c>
      <c r="D40" s="27">
        <f>'[10]для исполнения'!G39</f>
        <v>0</v>
      </c>
      <c r="E40" s="28">
        <f>'[10]для исполнения'!H39</f>
        <v>0</v>
      </c>
      <c r="F40" s="29"/>
      <c r="G40" s="100"/>
    </row>
    <row r="41" spans="1:7" s="30" customFormat="1" ht="19.2" hidden="1" customHeight="1" x14ac:dyDescent="0.25">
      <c r="A41" s="25"/>
      <c r="B41" s="26" t="s">
        <v>69</v>
      </c>
      <c r="C41" s="27" t="s">
        <v>9</v>
      </c>
      <c r="D41" s="27">
        <f>'[10]для исполнения'!G40</f>
        <v>1181.9518465405085</v>
      </c>
      <c r="E41" s="28">
        <f>'[10]для исполнения'!H40</f>
        <v>1181.9518465405085</v>
      </c>
      <c r="F41" s="29">
        <f t="shared" si="0"/>
        <v>0</v>
      </c>
      <c r="G41" s="100"/>
    </row>
    <row r="42" spans="1:7" ht="17.25" hidden="1" customHeight="1" x14ac:dyDescent="0.25">
      <c r="A42" s="21" t="s">
        <v>70</v>
      </c>
      <c r="B42" s="52" t="s">
        <v>71</v>
      </c>
      <c r="C42" s="23" t="s">
        <v>9</v>
      </c>
      <c r="D42" s="23">
        <f>'[10]для исполнения'!G41</f>
        <v>0</v>
      </c>
      <c r="E42" s="31">
        <f>'[10]для исполнения'!H41</f>
        <v>0</v>
      </c>
      <c r="F42" s="24"/>
      <c r="G42" s="96"/>
    </row>
    <row r="43" spans="1:7" ht="17.25" hidden="1" customHeight="1" x14ac:dyDescent="0.25">
      <c r="A43" s="21" t="s">
        <v>72</v>
      </c>
      <c r="B43" s="52" t="s">
        <v>73</v>
      </c>
      <c r="C43" s="23" t="s">
        <v>9</v>
      </c>
      <c r="D43" s="23">
        <f>'[10]для исполнения'!G42</f>
        <v>53.893091342650862</v>
      </c>
      <c r="E43" s="31">
        <f>'[10]для исполнения'!H42</f>
        <v>57.742597867125923</v>
      </c>
      <c r="F43" s="24">
        <f t="shared" si="0"/>
        <v>7.1428571428571415</v>
      </c>
      <c r="G43" s="54" t="str">
        <f>[10]ХПВ!G43</f>
        <v>Всвязи с вводом на баланс 3 новых едениц техники</v>
      </c>
    </row>
    <row r="44" spans="1:7" ht="34.200000000000003" hidden="1" customHeight="1" x14ac:dyDescent="0.25">
      <c r="A44" s="21" t="s">
        <v>74</v>
      </c>
      <c r="B44" s="52" t="s">
        <v>75</v>
      </c>
      <c r="C44" s="23" t="s">
        <v>9</v>
      </c>
      <c r="D44" s="23">
        <f>'[10]для исполнения'!G43</f>
        <v>62.893079962579854</v>
      </c>
      <c r="E44" s="31">
        <f>'[10]для исполнения'!H43</f>
        <v>68.306240890033664</v>
      </c>
      <c r="F44" s="24">
        <f t="shared" si="0"/>
        <v>8.60692612076644</v>
      </c>
      <c r="G44" s="55" t="str">
        <f>[10]ХПВ!G44</f>
        <v xml:space="preserve"> Увеличение объемов образования отработанных ртутьсодержащих ламп</v>
      </c>
    </row>
    <row r="45" spans="1:7" ht="17.25" hidden="1" customHeight="1" x14ac:dyDescent="0.25">
      <c r="A45" s="21" t="s">
        <v>76</v>
      </c>
      <c r="B45" s="52" t="s">
        <v>77</v>
      </c>
      <c r="C45" s="23" t="s">
        <v>9</v>
      </c>
      <c r="D45" s="23">
        <f>'[10]для исполнения'!G44</f>
        <v>0</v>
      </c>
      <c r="E45" s="31">
        <f>'[10]для исполнения'!H44</f>
        <v>0</v>
      </c>
      <c r="F45" s="24"/>
      <c r="G45" s="95" t="str">
        <f>G20</f>
        <v>В пределах нормы ( +, - 5 %)</v>
      </c>
    </row>
    <row r="46" spans="1:7" ht="17.25" hidden="1" customHeight="1" x14ac:dyDescent="0.25">
      <c r="A46" s="21" t="s">
        <v>78</v>
      </c>
      <c r="B46" s="52" t="s">
        <v>79</v>
      </c>
      <c r="C46" s="23" t="s">
        <v>9</v>
      </c>
      <c r="D46" s="23">
        <f>'[10]для исполнения'!G45</f>
        <v>0</v>
      </c>
      <c r="E46" s="31">
        <f>'[10]для исполнения'!H45</f>
        <v>0</v>
      </c>
      <c r="F46" s="24"/>
      <c r="G46" s="100"/>
    </row>
    <row r="47" spans="1:7" ht="17.25" hidden="1" customHeight="1" x14ac:dyDescent="0.25">
      <c r="A47" s="21" t="s">
        <v>80</v>
      </c>
      <c r="B47" s="56" t="s">
        <v>81</v>
      </c>
      <c r="C47" s="23" t="s">
        <v>9</v>
      </c>
      <c r="D47" s="23">
        <f>'[10]для исполнения'!G46</f>
        <v>7780.6710000000003</v>
      </c>
      <c r="E47" s="31">
        <f>'[10]для исполнения'!H46</f>
        <v>7780.6710000000003</v>
      </c>
      <c r="F47" s="24">
        <f t="shared" si="0"/>
        <v>0</v>
      </c>
      <c r="G47" s="100"/>
    </row>
    <row r="48" spans="1:7" ht="17.25" hidden="1" customHeight="1" x14ac:dyDescent="0.25">
      <c r="A48" s="21" t="s">
        <v>82</v>
      </c>
      <c r="B48" s="56" t="s">
        <v>83</v>
      </c>
      <c r="C48" s="23" t="s">
        <v>9</v>
      </c>
      <c r="D48" s="23">
        <f>'[10]для исполнения'!G47</f>
        <v>0</v>
      </c>
      <c r="E48" s="31">
        <f>'[10]для исполнения'!H47</f>
        <v>0</v>
      </c>
      <c r="F48" s="24"/>
      <c r="G48" s="100"/>
    </row>
    <row r="49" spans="1:7" ht="17.25" hidden="1" customHeight="1" x14ac:dyDescent="0.25">
      <c r="A49" s="21" t="s">
        <v>84</v>
      </c>
      <c r="B49" s="56" t="s">
        <v>85</v>
      </c>
      <c r="C49" s="23" t="s">
        <v>9</v>
      </c>
      <c r="D49" s="23">
        <f>'[10]для исполнения'!G48</f>
        <v>6.1584905660377363</v>
      </c>
      <c r="E49" s="31">
        <f>'[10]для исполнения'!H48</f>
        <v>6.1584905660377363</v>
      </c>
      <c r="F49" s="24">
        <f t="shared" si="0"/>
        <v>0</v>
      </c>
      <c r="G49" s="100"/>
    </row>
    <row r="50" spans="1:7" ht="17.25" hidden="1" customHeight="1" x14ac:dyDescent="0.25">
      <c r="A50" s="21" t="s">
        <v>86</v>
      </c>
      <c r="B50" s="52" t="s">
        <v>87</v>
      </c>
      <c r="C50" s="23" t="s">
        <v>9</v>
      </c>
      <c r="D50" s="23">
        <f>'[10]для исполнения'!G49</f>
        <v>85.878868046380703</v>
      </c>
      <c r="E50" s="31">
        <f>'[10]для исполнения'!H49</f>
        <v>85.878868046380703</v>
      </c>
      <c r="F50" s="24">
        <f t="shared" si="0"/>
        <v>0</v>
      </c>
      <c r="G50" s="100"/>
    </row>
    <row r="51" spans="1:7" ht="17.25" hidden="1" customHeight="1" x14ac:dyDescent="0.25">
      <c r="A51" s="21" t="s">
        <v>88</v>
      </c>
      <c r="B51" s="56" t="s">
        <v>89</v>
      </c>
      <c r="C51" s="23" t="s">
        <v>9</v>
      </c>
      <c r="D51" s="23">
        <f>'[10]для исполнения'!G50</f>
        <v>23.484939012966127</v>
      </c>
      <c r="E51" s="31">
        <f>'[10]для исполнения'!H50</f>
        <v>23.484787230877473</v>
      </c>
      <c r="F51" s="24">
        <f t="shared" si="0"/>
        <v>-6.462954345773425E-4</v>
      </c>
      <c r="G51" s="100"/>
    </row>
    <row r="52" spans="1:7" ht="17.25" hidden="1" customHeight="1" x14ac:dyDescent="0.25">
      <c r="A52" s="21" t="s">
        <v>90</v>
      </c>
      <c r="B52" s="56" t="s">
        <v>91</v>
      </c>
      <c r="C52" s="23" t="s">
        <v>9</v>
      </c>
      <c r="D52" s="23">
        <f>'[10]для исполнения'!G51</f>
        <v>178.47129983684246</v>
      </c>
      <c r="E52" s="31">
        <f>'[10]для исполнения'!H51</f>
        <v>178.47129983684246</v>
      </c>
      <c r="F52" s="24">
        <f t="shared" si="0"/>
        <v>0</v>
      </c>
      <c r="G52" s="100"/>
    </row>
    <row r="53" spans="1:7" ht="17.25" hidden="1" customHeight="1" x14ac:dyDescent="0.25">
      <c r="A53" s="21" t="s">
        <v>92</v>
      </c>
      <c r="B53" s="49" t="s">
        <v>93</v>
      </c>
      <c r="C53" s="23" t="s">
        <v>9</v>
      </c>
      <c r="D53" s="23">
        <f>'[10]для исполнения'!G52</f>
        <v>0</v>
      </c>
      <c r="E53" s="31">
        <f>'[10]для исполнения'!H52</f>
        <v>0</v>
      </c>
      <c r="F53" s="24"/>
      <c r="G53" s="100"/>
    </row>
    <row r="54" spans="1:7" ht="19.5" hidden="1" customHeight="1" x14ac:dyDescent="0.25">
      <c r="A54" s="21" t="s">
        <v>94</v>
      </c>
      <c r="B54" s="49" t="s">
        <v>95</v>
      </c>
      <c r="C54" s="23" t="s">
        <v>9</v>
      </c>
      <c r="D54" s="23">
        <f>'[10]для исполнения'!G53</f>
        <v>0</v>
      </c>
      <c r="E54" s="31">
        <f>'[10]для исполнения'!H53</f>
        <v>0</v>
      </c>
      <c r="F54" s="24"/>
      <c r="G54" s="100"/>
    </row>
    <row r="55" spans="1:7" ht="17.25" hidden="1" customHeight="1" x14ac:dyDescent="0.25">
      <c r="A55" s="21" t="s">
        <v>96</v>
      </c>
      <c r="B55" s="49" t="s">
        <v>97</v>
      </c>
      <c r="C55" s="23" t="s">
        <v>9</v>
      </c>
      <c r="D55" s="23">
        <f>'[10]для исполнения'!G54</f>
        <v>151.62868704486985</v>
      </c>
      <c r="E55" s="31">
        <f>'[10]для исполнения'!H54</f>
        <v>151.62868424584659</v>
      </c>
      <c r="F55" s="24">
        <f t="shared" si="0"/>
        <v>-1.8459721035537248E-6</v>
      </c>
      <c r="G55" s="100"/>
    </row>
    <row r="56" spans="1:7" ht="17.25" hidden="1" customHeight="1" x14ac:dyDescent="0.25">
      <c r="A56" s="21" t="s">
        <v>98</v>
      </c>
      <c r="B56" s="49" t="s">
        <v>99</v>
      </c>
      <c r="C56" s="23" t="s">
        <v>9</v>
      </c>
      <c r="D56" s="23">
        <f>'[10]для исполнения'!G55</f>
        <v>39.345848454417997</v>
      </c>
      <c r="E56" s="31">
        <f>'[10]для исполнения'!H55</f>
        <v>39.345849954164457</v>
      </c>
      <c r="F56" s="24">
        <f t="shared" si="0"/>
        <v>3.8117019184154589E-6</v>
      </c>
      <c r="G56" s="100"/>
    </row>
    <row r="57" spans="1:7" ht="17.25" hidden="1" customHeight="1" x14ac:dyDescent="0.25">
      <c r="A57" s="21" t="s">
        <v>100</v>
      </c>
      <c r="B57" s="49" t="s">
        <v>101</v>
      </c>
      <c r="C57" s="23" t="s">
        <v>9</v>
      </c>
      <c r="D57" s="23">
        <f>'[10]для исполнения'!G56</f>
        <v>1205.9999999999998</v>
      </c>
      <c r="E57" s="31">
        <f>'[10]для исполнения'!H56</f>
        <v>1205.9999799999998</v>
      </c>
      <c r="F57" s="24">
        <f t="shared" si="0"/>
        <v>-1.6583747885161574E-6</v>
      </c>
      <c r="G57" s="100"/>
    </row>
    <row r="58" spans="1:7" s="1" customFormat="1" ht="26.25" customHeight="1" x14ac:dyDescent="0.3">
      <c r="A58" s="57" t="s">
        <v>102</v>
      </c>
      <c r="B58" s="58" t="s">
        <v>103</v>
      </c>
      <c r="C58" s="19" t="s">
        <v>9</v>
      </c>
      <c r="D58" s="50">
        <f>D59+D60+D61+D62</f>
        <v>4037.1287088584786</v>
      </c>
      <c r="E58" s="50">
        <f>E59+E60+E61+E62</f>
        <v>4097.0583504814085</v>
      </c>
      <c r="F58" s="20">
        <f t="shared" si="0"/>
        <v>1.484462001209651</v>
      </c>
      <c r="G58" s="100"/>
    </row>
    <row r="59" spans="1:7" ht="17.25" customHeight="1" x14ac:dyDescent="0.25">
      <c r="A59" s="21" t="s">
        <v>104</v>
      </c>
      <c r="B59" s="49" t="s">
        <v>105</v>
      </c>
      <c r="C59" s="23" t="s">
        <v>9</v>
      </c>
      <c r="D59" s="23">
        <f>'[10]для исполнения'!G58</f>
        <v>481.22826557847145</v>
      </c>
      <c r="E59" s="31">
        <f>'[10]для исполнения'!H58</f>
        <v>481.22826557847145</v>
      </c>
      <c r="F59" s="24">
        <f t="shared" si="0"/>
        <v>0</v>
      </c>
      <c r="G59" s="100"/>
    </row>
    <row r="60" spans="1:7" ht="17.25" customHeight="1" x14ac:dyDescent="0.25">
      <c r="A60" s="21" t="s">
        <v>106</v>
      </c>
      <c r="B60" s="49" t="s">
        <v>107</v>
      </c>
      <c r="C60" s="23" t="s">
        <v>9</v>
      </c>
      <c r="D60" s="23">
        <f>'[10]для исполнения'!G59</f>
        <v>3015.1061299021226</v>
      </c>
      <c r="E60" s="31">
        <f>'[10]для исполнения'!H59</f>
        <v>3064.2636440349247</v>
      </c>
      <c r="F60" s="24">
        <f t="shared" si="0"/>
        <v>1.6303742559933672</v>
      </c>
      <c r="G60" s="100"/>
    </row>
    <row r="61" spans="1:7" ht="17.25" customHeight="1" x14ac:dyDescent="0.25">
      <c r="A61" s="21" t="s">
        <v>108</v>
      </c>
      <c r="B61" s="49" t="s">
        <v>109</v>
      </c>
      <c r="C61" s="23" t="s">
        <v>9</v>
      </c>
      <c r="D61" s="23">
        <f>'[10]для исполнения'!G60</f>
        <v>12.761978480698323</v>
      </c>
      <c r="E61" s="31">
        <f>'[10]для исполнения'!H60</f>
        <v>12.761978480698323</v>
      </c>
      <c r="F61" s="24">
        <f t="shared" si="0"/>
        <v>0</v>
      </c>
      <c r="G61" s="100"/>
    </row>
    <row r="62" spans="1:7" s="1" customFormat="1" ht="20.25" customHeight="1" x14ac:dyDescent="0.25">
      <c r="A62" s="21" t="s">
        <v>110</v>
      </c>
      <c r="B62" s="22" t="s">
        <v>111</v>
      </c>
      <c r="C62" s="23" t="s">
        <v>9</v>
      </c>
      <c r="D62" s="23">
        <f>D63+D64+D65</f>
        <v>528.03233489718593</v>
      </c>
      <c r="E62" s="23">
        <f>E63+E64+E65</f>
        <v>538.80446238731361</v>
      </c>
      <c r="F62" s="24">
        <f t="shared" si="0"/>
        <v>2.0400507276178708</v>
      </c>
      <c r="G62" s="100"/>
    </row>
    <row r="63" spans="1:7" ht="17.25" hidden="1" customHeight="1" x14ac:dyDescent="0.25">
      <c r="A63" s="25"/>
      <c r="B63" s="53" t="s">
        <v>112</v>
      </c>
      <c r="C63" s="27" t="s">
        <v>9</v>
      </c>
      <c r="D63" s="27">
        <f>'[10]для исполнения'!G62</f>
        <v>270.00171058140745</v>
      </c>
      <c r="E63" s="28">
        <f>'[10]для исполнения'!H62</f>
        <v>271.24224450202098</v>
      </c>
      <c r="F63" s="29">
        <f t="shared" si="0"/>
        <v>0.45945409676932381</v>
      </c>
      <c r="G63" s="100"/>
    </row>
    <row r="64" spans="1:7" ht="17.25" hidden="1" customHeight="1" x14ac:dyDescent="0.25">
      <c r="A64" s="25"/>
      <c r="B64" s="53" t="s">
        <v>113</v>
      </c>
      <c r="C64" s="27" t="s">
        <v>9</v>
      </c>
      <c r="D64" s="27">
        <f>'[10]для исполнения'!G63</f>
        <v>250.36417356950983</v>
      </c>
      <c r="E64" s="28">
        <f>'[10]для исполнения'!H63</f>
        <v>259.89576393006865</v>
      </c>
      <c r="F64" s="29">
        <f t="shared" si="0"/>
        <v>3.8070903774547125</v>
      </c>
      <c r="G64" s="100"/>
    </row>
    <row r="65" spans="1:7" ht="17.25" hidden="1" customHeight="1" x14ac:dyDescent="0.25">
      <c r="A65" s="25"/>
      <c r="B65" s="53" t="s">
        <v>114</v>
      </c>
      <c r="C65" s="27" t="s">
        <v>9</v>
      </c>
      <c r="D65" s="27">
        <f>'[10]для исполнения'!G64</f>
        <v>7.6664507462686569</v>
      </c>
      <c r="E65" s="28">
        <f>'[10]для исполнения'!H64</f>
        <v>7.6664539552238811</v>
      </c>
      <c r="F65" s="29"/>
      <c r="G65" s="100"/>
    </row>
    <row r="66" spans="1:7" s="1" customFormat="1" ht="22.5" customHeight="1" x14ac:dyDescent="0.3">
      <c r="A66" s="17" t="s">
        <v>115</v>
      </c>
      <c r="B66" s="18" t="s">
        <v>116</v>
      </c>
      <c r="C66" s="19" t="s">
        <v>9</v>
      </c>
      <c r="D66" s="19">
        <f>D67+D68+D69+D78+D79+D84+D88+D89+D91+D92</f>
        <v>30604.643371656712</v>
      </c>
      <c r="E66" s="20">
        <f>E67+E68+E69+E78+E79+E84+E88+E89+E91+E92</f>
        <v>31456.632474254369</v>
      </c>
      <c r="F66" s="20">
        <f t="shared" si="0"/>
        <v>2.7838556791898248</v>
      </c>
      <c r="G66" s="96"/>
    </row>
    <row r="67" spans="1:7" s="1" customFormat="1" ht="19.5" customHeight="1" x14ac:dyDescent="0.25">
      <c r="A67" s="21" t="s">
        <v>117</v>
      </c>
      <c r="B67" s="22" t="s">
        <v>118</v>
      </c>
      <c r="C67" s="23" t="s">
        <v>9</v>
      </c>
      <c r="D67" s="23">
        <f>'[10]для исполнения'!G66</f>
        <v>90.502560874870724</v>
      </c>
      <c r="E67" s="31">
        <f>'[10]для исполнения'!H66</f>
        <v>98.044427463074925</v>
      </c>
      <c r="F67" s="24">
        <f t="shared" si="0"/>
        <v>8.3333184335320869</v>
      </c>
      <c r="G67" s="32" t="str">
        <f>[10]ХПВ!G67</f>
        <v>Добавление точки доступа сети интернет</v>
      </c>
    </row>
    <row r="68" spans="1:7" s="1" customFormat="1" ht="19.5" customHeight="1" x14ac:dyDescent="0.25">
      <c r="A68" s="21" t="s">
        <v>119</v>
      </c>
      <c r="B68" s="22" t="s">
        <v>120</v>
      </c>
      <c r="C68" s="23" t="s">
        <v>9</v>
      </c>
      <c r="D68" s="23">
        <f>'[10]для исполнения'!G67</f>
        <v>83.728043478260872</v>
      </c>
      <c r="E68" s="31">
        <f>'[10]для исполнения'!H67</f>
        <v>85.652826086956523</v>
      </c>
      <c r="F68" s="24">
        <f t="shared" si="0"/>
        <v>2.2988505747126418</v>
      </c>
      <c r="G68" s="95" t="str">
        <f>G45</f>
        <v>В пределах нормы ( +, - 5 %)</v>
      </c>
    </row>
    <row r="69" spans="1:7" s="1" customFormat="1" ht="25.5" customHeight="1" x14ac:dyDescent="0.25">
      <c r="A69" s="21" t="s">
        <v>121</v>
      </c>
      <c r="B69" s="22" t="s">
        <v>122</v>
      </c>
      <c r="C69" s="23" t="s">
        <v>9</v>
      </c>
      <c r="D69" s="23">
        <f>D70+D71+D72+D73+D74+D75+D76+D77</f>
        <v>3294.2416371049108</v>
      </c>
      <c r="E69" s="23">
        <f>E70+E71+E72+E73+E74+E75+E76+E77</f>
        <v>3372.1884373238536</v>
      </c>
      <c r="F69" s="24">
        <f t="shared" si="0"/>
        <v>2.3661530878908166</v>
      </c>
      <c r="G69" s="100"/>
    </row>
    <row r="70" spans="1:7" ht="19.5" hidden="1" customHeight="1" x14ac:dyDescent="0.25">
      <c r="A70" s="25"/>
      <c r="B70" s="26" t="s">
        <v>123</v>
      </c>
      <c r="C70" s="27" t="s">
        <v>9</v>
      </c>
      <c r="D70" s="27">
        <f>'[10]для исполнения'!G69</f>
        <v>948.85980208229182</v>
      </c>
      <c r="E70" s="28">
        <f>'[10]для исполнения'!H69</f>
        <v>923.71501732711113</v>
      </c>
      <c r="F70" s="29">
        <f t="shared" ref="F70:F133" si="1">(E70-D70)/D70*100</f>
        <v>-2.6499999999999959</v>
      </c>
      <c r="G70" s="96"/>
    </row>
    <row r="71" spans="1:7" ht="19.5" hidden="1" customHeight="1" x14ac:dyDescent="0.25">
      <c r="A71" s="25"/>
      <c r="B71" s="26" t="s">
        <v>124</v>
      </c>
      <c r="C71" s="27" t="s">
        <v>9</v>
      </c>
      <c r="D71" s="27">
        <f>'[10]для исполнения'!G70</f>
        <v>184.90744784462666</v>
      </c>
      <c r="E71" s="28">
        <f>'[10]для исполнения'!H70</f>
        <v>202.10980624384976</v>
      </c>
      <c r="F71" s="29">
        <f t="shared" si="1"/>
        <v>9.3032263436342681</v>
      </c>
      <c r="G71" s="95" t="str">
        <f>G10</f>
        <v>Увеличение цены поставщика</v>
      </c>
    </row>
    <row r="72" spans="1:7" ht="19.5" hidden="1" customHeight="1" x14ac:dyDescent="0.25">
      <c r="A72" s="25"/>
      <c r="B72" s="26" t="s">
        <v>125</v>
      </c>
      <c r="C72" s="27" t="s">
        <v>9</v>
      </c>
      <c r="D72" s="27">
        <f>'[10]для исполнения'!G71</f>
        <v>516.40084396574036</v>
      </c>
      <c r="E72" s="28">
        <f>'[10]для исполнения'!H71</f>
        <v>548.67209235651296</v>
      </c>
      <c r="F72" s="29">
        <f t="shared" si="1"/>
        <v>6.2492632937899639</v>
      </c>
      <c r="G72" s="96"/>
    </row>
    <row r="73" spans="1:7" ht="19.5" hidden="1" customHeight="1" x14ac:dyDescent="0.25">
      <c r="A73" s="25"/>
      <c r="B73" s="26" t="s">
        <v>126</v>
      </c>
      <c r="C73" s="27" t="s">
        <v>9</v>
      </c>
      <c r="D73" s="27">
        <f>'[10]для исполнения'!G72</f>
        <v>564.9014389564577</v>
      </c>
      <c r="E73" s="28">
        <f>'[10]для исполнения'!H72</f>
        <v>564.9014389564577</v>
      </c>
      <c r="F73" s="29">
        <f t="shared" si="1"/>
        <v>0</v>
      </c>
      <c r="G73" s="32" t="str">
        <f>G45</f>
        <v>В пределах нормы ( +, - 5 %)</v>
      </c>
    </row>
    <row r="74" spans="1:7" ht="19.5" hidden="1" customHeight="1" x14ac:dyDescent="0.25">
      <c r="A74" s="25"/>
      <c r="B74" s="26" t="s">
        <v>127</v>
      </c>
      <c r="C74" s="27" t="s">
        <v>9</v>
      </c>
      <c r="D74" s="27">
        <f>'[10]для исполнения'!G73</f>
        <v>840.29578295055944</v>
      </c>
      <c r="E74" s="28">
        <f>'[10]для исполнения'!H73</f>
        <v>886.7716153877883</v>
      </c>
      <c r="F74" s="29">
        <f t="shared" si="1"/>
        <v>5.530889643886665</v>
      </c>
      <c r="G74" s="95" t="str">
        <f>G71</f>
        <v>Увеличение цены поставщика</v>
      </c>
    </row>
    <row r="75" spans="1:7" s="30" customFormat="1" ht="19.5" hidden="1" customHeight="1" x14ac:dyDescent="0.25">
      <c r="A75" s="25"/>
      <c r="B75" s="26" t="s">
        <v>128</v>
      </c>
      <c r="C75" s="27" t="s">
        <v>9</v>
      </c>
      <c r="D75" s="27">
        <f>'[10]для исполнения'!G74</f>
        <v>60.301879467273089</v>
      </c>
      <c r="E75" s="28">
        <f>'[10]для исполнения'!H74</f>
        <v>67.444022811876536</v>
      </c>
      <c r="F75" s="29">
        <f t="shared" si="1"/>
        <v>11.843981328110372</v>
      </c>
      <c r="G75" s="96"/>
    </row>
    <row r="76" spans="1:7" ht="19.5" hidden="1" customHeight="1" x14ac:dyDescent="0.25">
      <c r="A76" s="25"/>
      <c r="B76" s="26" t="s">
        <v>129</v>
      </c>
      <c r="C76" s="27" t="s">
        <v>9</v>
      </c>
      <c r="D76" s="27">
        <f>'[10]для исполнения'!G75</f>
        <v>132.91435654240925</v>
      </c>
      <c r="E76" s="28">
        <f>'[10]для исполнения'!H75</f>
        <v>132.91435894470473</v>
      </c>
      <c r="F76" s="29">
        <f t="shared" si="1"/>
        <v>1.8074010524367741E-6</v>
      </c>
      <c r="G76" s="101" t="str">
        <f>G68</f>
        <v>В пределах нормы ( +, - 5 %)</v>
      </c>
    </row>
    <row r="77" spans="1:7" s="30" customFormat="1" ht="19.5" hidden="1" customHeight="1" x14ac:dyDescent="0.25">
      <c r="A77" s="25"/>
      <c r="B77" s="26" t="s">
        <v>130</v>
      </c>
      <c r="C77" s="27" t="s">
        <v>9</v>
      </c>
      <c r="D77" s="27">
        <f>'[10]для исполнения'!G76</f>
        <v>45.660085295552364</v>
      </c>
      <c r="E77" s="28">
        <f>'[10]для исполнения'!H76</f>
        <v>45.660085295552364</v>
      </c>
      <c r="F77" s="29">
        <f t="shared" si="1"/>
        <v>0</v>
      </c>
      <c r="G77" s="102"/>
    </row>
    <row r="78" spans="1:7" s="1" customFormat="1" ht="18.75" customHeight="1" x14ac:dyDescent="0.25">
      <c r="A78" s="21" t="s">
        <v>131</v>
      </c>
      <c r="B78" s="22" t="s">
        <v>132</v>
      </c>
      <c r="C78" s="23" t="s">
        <v>9</v>
      </c>
      <c r="D78" s="23">
        <f>'[10]для исполнения'!G77</f>
        <v>3907.3879999999995</v>
      </c>
      <c r="E78" s="31">
        <f>'[10]для исполнения'!H77</f>
        <v>4144.2629999999999</v>
      </c>
      <c r="F78" s="24">
        <f t="shared" si="1"/>
        <v>6.0622339015219495</v>
      </c>
      <c r="G78" s="32" t="s">
        <v>133</v>
      </c>
    </row>
    <row r="79" spans="1:7" s="1" customFormat="1" ht="24" customHeight="1" x14ac:dyDescent="0.25">
      <c r="A79" s="21" t="s">
        <v>134</v>
      </c>
      <c r="B79" s="22" t="s">
        <v>135</v>
      </c>
      <c r="C79" s="23" t="s">
        <v>9</v>
      </c>
      <c r="D79" s="23">
        <f>D80+D81+D82+D83</f>
        <v>17941.047682485987</v>
      </c>
      <c r="E79" s="23">
        <f>E80+E81+E82+E83</f>
        <v>18460.117773701822</v>
      </c>
      <c r="F79" s="24">
        <f t="shared" si="1"/>
        <v>2.8931983259960372</v>
      </c>
      <c r="G79" s="95" t="str">
        <f>G68</f>
        <v>В пределах нормы ( +, - 5 %)</v>
      </c>
    </row>
    <row r="80" spans="1:7" ht="17.25" hidden="1" customHeight="1" x14ac:dyDescent="0.25">
      <c r="A80" s="21"/>
      <c r="B80" s="26" t="s">
        <v>136</v>
      </c>
      <c r="C80" s="23" t="s">
        <v>9</v>
      </c>
      <c r="D80" s="27">
        <f>'[10]для исполнения'!G79</f>
        <v>34.386795570600718</v>
      </c>
      <c r="E80" s="28">
        <f>'[10]для исполнения'!H79</f>
        <v>34.386795570600718</v>
      </c>
      <c r="F80" s="29">
        <f t="shared" si="1"/>
        <v>0</v>
      </c>
      <c r="G80" s="96"/>
    </row>
    <row r="81" spans="1:7" ht="32.4" hidden="1" customHeight="1" x14ac:dyDescent="0.25">
      <c r="A81" s="21"/>
      <c r="B81" s="26" t="s">
        <v>137</v>
      </c>
      <c r="C81" s="23" t="s">
        <v>9</v>
      </c>
      <c r="D81" s="27">
        <f>'[10]для исполнения'!G80</f>
        <v>113.46282958838817</v>
      </c>
      <c r="E81" s="28">
        <f>'[10]для исполнения'!H80</f>
        <v>127.74097813122333</v>
      </c>
      <c r="F81" s="29">
        <f t="shared" si="1"/>
        <v>12.583987720588615</v>
      </c>
      <c r="G81" s="55" t="str">
        <f>[10]ХПВ!G81</f>
        <v>Увеличение объемов образования отходов. Сумма договора зависит от фактического объема ТБО</v>
      </c>
    </row>
    <row r="82" spans="1:7" s="30" customFormat="1" ht="17.25" hidden="1" customHeight="1" x14ac:dyDescent="0.25">
      <c r="A82" s="25"/>
      <c r="B82" s="53" t="s">
        <v>138</v>
      </c>
      <c r="C82" s="23" t="s">
        <v>9</v>
      </c>
      <c r="D82" s="27">
        <f>'[10]для исполнения'!G81</f>
        <v>1473.3705573270004</v>
      </c>
      <c r="E82" s="28">
        <f>'[10]для исполнения'!H81</f>
        <v>1470.06</v>
      </c>
      <c r="F82" s="29">
        <f t="shared" si="1"/>
        <v>-0.22469278421081398</v>
      </c>
      <c r="G82" s="95" t="str">
        <f>G79</f>
        <v>В пределах нормы ( +, - 5 %)</v>
      </c>
    </row>
    <row r="83" spans="1:7" s="30" customFormat="1" ht="17.25" hidden="1" customHeight="1" x14ac:dyDescent="0.25">
      <c r="A83" s="25"/>
      <c r="B83" s="53" t="s">
        <v>139</v>
      </c>
      <c r="C83" s="23" t="s">
        <v>9</v>
      </c>
      <c r="D83" s="27">
        <f>'[10]для исполнения'!G82</f>
        <v>16319.827499999999</v>
      </c>
      <c r="E83" s="28">
        <f>'[10]для исполнения'!H82</f>
        <v>16827.93</v>
      </c>
      <c r="F83" s="29">
        <f t="shared" si="1"/>
        <v>3.1134060700090176</v>
      </c>
      <c r="G83" s="100"/>
    </row>
    <row r="84" spans="1:7" s="1" customFormat="1" ht="20.25" customHeight="1" x14ac:dyDescent="0.25">
      <c r="A84" s="21" t="s">
        <v>140</v>
      </c>
      <c r="B84" s="22" t="s">
        <v>141</v>
      </c>
      <c r="C84" s="23" t="s">
        <v>9</v>
      </c>
      <c r="D84" s="23">
        <f>D85+D86+D87</f>
        <v>1729.6310873879286</v>
      </c>
      <c r="E84" s="23">
        <f>E85+E86+E87</f>
        <v>1733.6980344762123</v>
      </c>
      <c r="F84" s="24">
        <f t="shared" si="1"/>
        <v>0.23513378765790058</v>
      </c>
      <c r="G84" s="100"/>
    </row>
    <row r="85" spans="1:7" s="30" customFormat="1" ht="17.25" hidden="1" customHeight="1" x14ac:dyDescent="0.25">
      <c r="A85" s="25"/>
      <c r="B85" s="59" t="s">
        <v>142</v>
      </c>
      <c r="C85" s="23" t="s">
        <v>9</v>
      </c>
      <c r="D85" s="27">
        <f>'[10]для исполнения'!G84</f>
        <v>366.31560993976473</v>
      </c>
      <c r="E85" s="28">
        <f>'[10]для исполнения'!H84</f>
        <v>370.38253777971079</v>
      </c>
      <c r="F85" s="29">
        <f t="shared" si="1"/>
        <v>1.1102250981373161</v>
      </c>
      <c r="G85" s="100"/>
    </row>
    <row r="86" spans="1:7" s="30" customFormat="1" ht="39" hidden="1" customHeight="1" x14ac:dyDescent="0.25">
      <c r="A86" s="25"/>
      <c r="B86" s="60" t="s">
        <v>143</v>
      </c>
      <c r="C86" s="23" t="s">
        <v>9</v>
      </c>
      <c r="D86" s="27">
        <f>'[10]для исполнения'!G85</f>
        <v>1279.3551945641052</v>
      </c>
      <c r="E86" s="28">
        <f>'[10]для исполнения'!H85</f>
        <v>1279.3551977721199</v>
      </c>
      <c r="F86" s="29">
        <f t="shared" si="1"/>
        <v>2.5075246856477785E-7</v>
      </c>
      <c r="G86" s="100"/>
    </row>
    <row r="87" spans="1:7" s="30" customFormat="1" ht="21.75" hidden="1" customHeight="1" x14ac:dyDescent="0.25">
      <c r="A87" s="25"/>
      <c r="B87" s="60" t="s">
        <v>144</v>
      </c>
      <c r="C87" s="23" t="s">
        <v>9</v>
      </c>
      <c r="D87" s="27">
        <f>'[10]для исполнения'!G86</f>
        <v>83.960282884058714</v>
      </c>
      <c r="E87" s="28">
        <f>'[10]для исполнения'!H86</f>
        <v>83.960298924381704</v>
      </c>
      <c r="F87" s="29">
        <f t="shared" si="1"/>
        <v>1.9104655723947731E-5</v>
      </c>
      <c r="G87" s="100"/>
    </row>
    <row r="88" spans="1:7" s="1" customFormat="1" ht="20.25" customHeight="1" x14ac:dyDescent="0.25">
      <c r="A88" s="21" t="s">
        <v>145</v>
      </c>
      <c r="B88" s="61" t="s">
        <v>146</v>
      </c>
      <c r="C88" s="23" t="s">
        <v>9</v>
      </c>
      <c r="D88" s="23">
        <f>'[10]для исполнения'!G87</f>
        <v>120.59932981273545</v>
      </c>
      <c r="E88" s="31">
        <f>'[10]для исполнения'!H87</f>
        <v>124.83427132635224</v>
      </c>
      <c r="F88" s="24">
        <f t="shared" si="1"/>
        <v>3.5115796416055818</v>
      </c>
      <c r="G88" s="100"/>
    </row>
    <row r="89" spans="1:7" s="1" customFormat="1" ht="20.25" customHeight="1" x14ac:dyDescent="0.25">
      <c r="A89" s="21" t="s">
        <v>147</v>
      </c>
      <c r="B89" s="22" t="s">
        <v>148</v>
      </c>
      <c r="C89" s="23" t="s">
        <v>9</v>
      </c>
      <c r="D89" s="23">
        <f>D90</f>
        <v>576.58987361486822</v>
      </c>
      <c r="E89" s="23">
        <f>E90</f>
        <v>576.9184974825896</v>
      </c>
      <c r="F89" s="24">
        <f t="shared" si="1"/>
        <v>5.6994387650463572E-2</v>
      </c>
      <c r="G89" s="100"/>
    </row>
    <row r="90" spans="1:7" s="30" customFormat="1" ht="20.25" hidden="1" customHeight="1" x14ac:dyDescent="0.25">
      <c r="A90" s="25"/>
      <c r="B90" s="26" t="s">
        <v>149</v>
      </c>
      <c r="C90" s="23" t="s">
        <v>9</v>
      </c>
      <c r="D90" s="27">
        <f>'[10]для исполнения'!G89</f>
        <v>576.58987361486822</v>
      </c>
      <c r="E90" s="28">
        <f>'[10]для исполнения'!H89</f>
        <v>576.9184974825896</v>
      </c>
      <c r="F90" s="29">
        <f t="shared" si="1"/>
        <v>5.6994387650463572E-2</v>
      </c>
      <c r="G90" s="100"/>
    </row>
    <row r="91" spans="1:7" ht="20.25" customHeight="1" x14ac:dyDescent="0.25">
      <c r="A91" s="21" t="s">
        <v>150</v>
      </c>
      <c r="B91" s="22" t="s">
        <v>151</v>
      </c>
      <c r="C91" s="23" t="s">
        <v>9</v>
      </c>
      <c r="D91" s="23">
        <f>'[10]для исполнения'!G90</f>
        <v>2067.8144683470068</v>
      </c>
      <c r="E91" s="31">
        <f>'[10]для исполнения'!H90</f>
        <v>2067.8145132590462</v>
      </c>
      <c r="F91" s="24">
        <f t="shared" si="1"/>
        <v>2.1719569160748482E-6</v>
      </c>
      <c r="G91" s="100"/>
    </row>
    <row r="92" spans="1:7" s="1" customFormat="1" ht="19.8" customHeight="1" x14ac:dyDescent="0.25">
      <c r="A92" s="21" t="s">
        <v>152</v>
      </c>
      <c r="B92" s="22" t="s">
        <v>153</v>
      </c>
      <c r="C92" s="23" t="s">
        <v>9</v>
      </c>
      <c r="D92" s="23">
        <f>'[10]для исполнения'!G91</f>
        <v>793.10068855014299</v>
      </c>
      <c r="E92" s="31">
        <f>'[10]для исполнения'!H91</f>
        <v>793.10069313445956</v>
      </c>
      <c r="F92" s="24">
        <f t="shared" si="1"/>
        <v>5.7802453546974009E-7</v>
      </c>
      <c r="G92" s="96"/>
    </row>
    <row r="93" spans="1:7" s="1" customFormat="1" ht="20.25" customHeight="1" x14ac:dyDescent="0.3">
      <c r="A93" s="17" t="s">
        <v>154</v>
      </c>
      <c r="B93" s="18" t="s">
        <v>155</v>
      </c>
      <c r="C93" s="19" t="s">
        <v>9</v>
      </c>
      <c r="D93" s="19">
        <f>D94+D130</f>
        <v>47295.194725312635</v>
      </c>
      <c r="E93" s="19">
        <f>E94+E130</f>
        <v>47875.331763684691</v>
      </c>
      <c r="F93" s="20">
        <f t="shared" si="1"/>
        <v>1.2266299816322872</v>
      </c>
      <c r="G93" s="95" t="str">
        <f>G82</f>
        <v>В пределах нормы ( +, - 5 %)</v>
      </c>
    </row>
    <row r="94" spans="1:7" s="1" customFormat="1" ht="24.75" customHeight="1" x14ac:dyDescent="0.3">
      <c r="A94" s="17" t="s">
        <v>156</v>
      </c>
      <c r="B94" s="18" t="s">
        <v>157</v>
      </c>
      <c r="C94" s="19" t="s">
        <v>9</v>
      </c>
      <c r="D94" s="19">
        <f>D95+D96+D97+D98+D101+D102+D103+D104+D105+D106+D112+D113+D114</f>
        <v>22109.409659622797</v>
      </c>
      <c r="E94" s="19">
        <f>E95+E96+E97+E98+E101+E102+E103+E104+E105+E106+E112+E113+E114</f>
        <v>22639.32333252727</v>
      </c>
      <c r="F94" s="20">
        <f t="shared" si="1"/>
        <v>2.3967789328732074</v>
      </c>
      <c r="G94" s="100"/>
    </row>
    <row r="95" spans="1:7" s="1" customFormat="1" ht="17.25" customHeight="1" x14ac:dyDescent="0.25">
      <c r="A95" s="21" t="s">
        <v>158</v>
      </c>
      <c r="B95" s="22" t="s">
        <v>159</v>
      </c>
      <c r="C95" s="23" t="s">
        <v>9</v>
      </c>
      <c r="D95" s="23">
        <f>'[10]для исполнения'!G94</f>
        <v>14077.477209230767</v>
      </c>
      <c r="E95" s="31">
        <f>'[10]для исполнения'!H94</f>
        <v>14340.428525626445</v>
      </c>
      <c r="F95" s="24">
        <f t="shared" si="1"/>
        <v>1.8678866425246834</v>
      </c>
      <c r="G95" s="100"/>
    </row>
    <row r="96" spans="1:7" s="1" customFormat="1" ht="17.25" customHeight="1" x14ac:dyDescent="0.25">
      <c r="A96" s="21" t="s">
        <v>160</v>
      </c>
      <c r="B96" s="22" t="s">
        <v>35</v>
      </c>
      <c r="C96" s="23" t="s">
        <v>9</v>
      </c>
      <c r="D96" s="23">
        <f>'[10]для исполнения'!G95</f>
        <v>1203.6243013892306</v>
      </c>
      <c r="E96" s="31">
        <f>'[10]для исполнения'!H95</f>
        <v>1224.3266393731255</v>
      </c>
      <c r="F96" s="24">
        <f t="shared" si="1"/>
        <v>1.7200000000000153</v>
      </c>
      <c r="G96" s="100"/>
    </row>
    <row r="97" spans="1:7" s="1" customFormat="1" ht="17.25" customHeight="1" x14ac:dyDescent="0.25">
      <c r="A97" s="21" t="s">
        <v>161</v>
      </c>
      <c r="B97" s="22" t="s">
        <v>37</v>
      </c>
      <c r="C97" s="23"/>
      <c r="D97" s="23">
        <f>'[10]для исполнения'!G96</f>
        <v>188.66424457633846</v>
      </c>
      <c r="E97" s="48">
        <f>'[10]для исполнения'!H96</f>
        <v>193.79591202881485</v>
      </c>
      <c r="F97" s="24">
        <f t="shared" si="1"/>
        <v>2.7199999999999931</v>
      </c>
      <c r="G97" s="100"/>
    </row>
    <row r="98" spans="1:7" s="1" customFormat="1" ht="23.25" customHeight="1" x14ac:dyDescent="0.25">
      <c r="A98" s="21" t="s">
        <v>162</v>
      </c>
      <c r="B98" s="22" t="s">
        <v>163</v>
      </c>
      <c r="C98" s="23" t="s">
        <v>9</v>
      </c>
      <c r="D98" s="23">
        <f>D99+D100</f>
        <v>22.678999999999998</v>
      </c>
      <c r="E98" s="23">
        <f>E99+E100</f>
        <v>22.678999999999998</v>
      </c>
      <c r="F98" s="24">
        <f t="shared" si="1"/>
        <v>0</v>
      </c>
      <c r="G98" s="100"/>
    </row>
    <row r="99" spans="1:7" s="30" customFormat="1" ht="17.25" hidden="1" customHeight="1" x14ac:dyDescent="0.25">
      <c r="A99" s="25"/>
      <c r="B99" s="26" t="s">
        <v>39</v>
      </c>
      <c r="C99" s="23" t="s">
        <v>9</v>
      </c>
      <c r="D99" s="27">
        <f>'[10]для исполнения'!G98</f>
        <v>22.678999999999998</v>
      </c>
      <c r="E99" s="28">
        <f>'[10]для исполнения'!H98</f>
        <v>22.678999999999998</v>
      </c>
      <c r="F99" s="29">
        <f t="shared" si="1"/>
        <v>0</v>
      </c>
      <c r="G99" s="100"/>
    </row>
    <row r="100" spans="1:7" s="30" customFormat="1" ht="17.25" hidden="1" customHeight="1" x14ac:dyDescent="0.25">
      <c r="A100" s="25"/>
      <c r="B100" s="26" t="s">
        <v>43</v>
      </c>
      <c r="C100" s="23" t="s">
        <v>9</v>
      </c>
      <c r="D100" s="27">
        <f>'[10]для исполнения'!G99</f>
        <v>0</v>
      </c>
      <c r="E100" s="28">
        <f>'[10]для исполнения'!H99</f>
        <v>0</v>
      </c>
      <c r="F100" s="29"/>
      <c r="G100" s="100"/>
    </row>
    <row r="101" spans="1:7" s="1" customFormat="1" ht="17.25" hidden="1" customHeight="1" x14ac:dyDescent="0.25">
      <c r="A101" s="21" t="s">
        <v>164</v>
      </c>
      <c r="B101" s="22" t="s">
        <v>165</v>
      </c>
      <c r="C101" s="23" t="s">
        <v>9</v>
      </c>
      <c r="D101" s="23">
        <f>'[10]для исполнения'!G100</f>
        <v>0</v>
      </c>
      <c r="E101" s="31">
        <f>'[10]для исполнения'!H100</f>
        <v>0</v>
      </c>
      <c r="F101" s="24"/>
      <c r="G101" s="100"/>
    </row>
    <row r="102" spans="1:7" s="1" customFormat="1" ht="17.25" customHeight="1" x14ac:dyDescent="0.25">
      <c r="A102" s="21" t="s">
        <v>166</v>
      </c>
      <c r="B102" s="22" t="s">
        <v>120</v>
      </c>
      <c r="C102" s="23" t="s">
        <v>9</v>
      </c>
      <c r="D102" s="23">
        <f>'[10]для исполнения'!G101</f>
        <v>84.852581555992529</v>
      </c>
      <c r="E102" s="31">
        <f>'[10]для исполнения'!H101</f>
        <v>88.221020521353282</v>
      </c>
      <c r="F102" s="24">
        <f t="shared" si="1"/>
        <v>3.9697542533081172</v>
      </c>
      <c r="G102" s="96"/>
    </row>
    <row r="103" spans="1:7" s="1" customFormat="1" ht="17.25" customHeight="1" x14ac:dyDescent="0.25">
      <c r="A103" s="21" t="s">
        <v>167</v>
      </c>
      <c r="B103" s="62" t="s">
        <v>168</v>
      </c>
      <c r="C103" s="23" t="s">
        <v>9</v>
      </c>
      <c r="D103" s="23">
        <f>'[10]для исполнения'!G102</f>
        <v>55.669680272549549</v>
      </c>
      <c r="E103" s="31">
        <f>'[10]для исполнения'!H102</f>
        <v>64.065428910360225</v>
      </c>
      <c r="F103" s="24">
        <f t="shared" si="1"/>
        <v>15.081366727285802</v>
      </c>
      <c r="G103" s="32" t="str">
        <f>[10]ХПВ!G103</f>
        <v>Увеличение цены поставщика</v>
      </c>
    </row>
    <row r="104" spans="1:7" s="1" customFormat="1" ht="49.8" customHeight="1" x14ac:dyDescent="0.25">
      <c r="A104" s="21" t="s">
        <v>169</v>
      </c>
      <c r="B104" s="22" t="s">
        <v>118</v>
      </c>
      <c r="C104" s="23" t="s">
        <v>9</v>
      </c>
      <c r="D104" s="23">
        <f>'[10]для исполнения'!G103</f>
        <v>367.91623705256467</v>
      </c>
      <c r="E104" s="31">
        <f>'[10]для исполнения'!H103</f>
        <v>444.6812636864189</v>
      </c>
      <c r="F104" s="24">
        <f t="shared" si="1"/>
        <v>20.864810764762936</v>
      </c>
      <c r="G104" s="55" t="str">
        <f>[10]ХПВ!G104</f>
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</c>
    </row>
    <row r="105" spans="1:7" s="1" customFormat="1" ht="17.25" customHeight="1" x14ac:dyDescent="0.25">
      <c r="A105" s="21" t="s">
        <v>170</v>
      </c>
      <c r="B105" s="22" t="s">
        <v>171</v>
      </c>
      <c r="C105" s="23" t="s">
        <v>9</v>
      </c>
      <c r="D105" s="23">
        <f>'[10]для исполнения'!G104</f>
        <v>415.35351570845779</v>
      </c>
      <c r="E105" s="31">
        <f>'[10]для исполнения'!H104</f>
        <v>414.03049414030266</v>
      </c>
      <c r="F105" s="24">
        <f t="shared" si="1"/>
        <v>-0.31852904047254382</v>
      </c>
      <c r="G105" s="95" t="str">
        <f>G93</f>
        <v>В пределах нормы ( +, - 5 %)</v>
      </c>
    </row>
    <row r="106" spans="1:7" s="1" customFormat="1" ht="19.5" customHeight="1" x14ac:dyDescent="0.25">
      <c r="A106" s="21" t="s">
        <v>172</v>
      </c>
      <c r="B106" s="22" t="s">
        <v>173</v>
      </c>
      <c r="C106" s="23" t="s">
        <v>9</v>
      </c>
      <c r="D106" s="23">
        <f>D107+D108+D109+D110+D111</f>
        <v>125.21049055943999</v>
      </c>
      <c r="E106" s="23">
        <f>E107+E108+E109+E110+E111</f>
        <v>126.58662936318572</v>
      </c>
      <c r="F106" s="24">
        <f t="shared" si="1"/>
        <v>1.0990603084431261</v>
      </c>
      <c r="G106" s="100"/>
    </row>
    <row r="107" spans="1:7" ht="17.25" hidden="1" customHeight="1" x14ac:dyDescent="0.25">
      <c r="A107" s="25"/>
      <c r="B107" s="26" t="s">
        <v>174</v>
      </c>
      <c r="C107" s="23" t="s">
        <v>9</v>
      </c>
      <c r="D107" s="27">
        <f>'[10]для исполнения'!G106</f>
        <v>45.807007125890735</v>
      </c>
      <c r="E107" s="28">
        <f>'[10]для исполнения'!H106</f>
        <v>45.807007125890735</v>
      </c>
      <c r="F107" s="29">
        <f t="shared" si="1"/>
        <v>0</v>
      </c>
      <c r="G107" s="100"/>
    </row>
    <row r="108" spans="1:7" ht="17.25" hidden="1" customHeight="1" x14ac:dyDescent="0.25">
      <c r="A108" s="25"/>
      <c r="B108" s="59" t="s">
        <v>175</v>
      </c>
      <c r="C108" s="23" t="s">
        <v>9</v>
      </c>
      <c r="D108" s="27">
        <f>'[10]для исполнения'!G107</f>
        <v>1.7860898293515357</v>
      </c>
      <c r="E108" s="28">
        <f>'[10]для исполнения'!H107</f>
        <v>1.7556120136518771</v>
      </c>
      <c r="F108" s="29">
        <f t="shared" si="1"/>
        <v>-1.7063988159388355</v>
      </c>
      <c r="G108" s="100"/>
    </row>
    <row r="109" spans="1:7" ht="17.25" hidden="1" customHeight="1" x14ac:dyDescent="0.25">
      <c r="A109" s="25"/>
      <c r="B109" s="59" t="s">
        <v>176</v>
      </c>
      <c r="C109" s="23" t="s">
        <v>9</v>
      </c>
      <c r="D109" s="27">
        <f>'[10]для исполнения'!G108</f>
        <v>69.772833137485293</v>
      </c>
      <c r="E109" s="28">
        <f>'[10]для исполнения'!H108</f>
        <v>70.287074030552276</v>
      </c>
      <c r="F109" s="29">
        <f t="shared" si="1"/>
        <v>0.73702166006887915</v>
      </c>
      <c r="G109" s="96"/>
    </row>
    <row r="110" spans="1:7" ht="17.25" hidden="1" customHeight="1" x14ac:dyDescent="0.25">
      <c r="A110" s="25"/>
      <c r="B110" s="59" t="s">
        <v>177</v>
      </c>
      <c r="C110" s="23" t="s">
        <v>9</v>
      </c>
      <c r="D110" s="27">
        <f>'[10]для исполнения'!G109</f>
        <v>7.8445604667124229</v>
      </c>
      <c r="E110" s="28">
        <f>'[10]для исполнения'!H109</f>
        <v>8.7369361930908269</v>
      </c>
      <c r="F110" s="29">
        <f t="shared" si="1"/>
        <v>11.375726277655804</v>
      </c>
      <c r="G110" s="32" t="str">
        <f>G103</f>
        <v>Увеличение цены поставщика</v>
      </c>
    </row>
    <row r="111" spans="1:7" s="30" customFormat="1" ht="17.25" hidden="1" customHeight="1" x14ac:dyDescent="0.25">
      <c r="A111" s="25"/>
      <c r="B111" s="59" t="s">
        <v>178</v>
      </c>
      <c r="C111" s="23" t="s">
        <v>9</v>
      </c>
      <c r="D111" s="23">
        <f>'[10]для исполнения'!G110</f>
        <v>0</v>
      </c>
      <c r="E111" s="28">
        <f>'[10]для исполнения'!H110</f>
        <v>0</v>
      </c>
      <c r="F111" s="24"/>
      <c r="G111" s="95" t="str">
        <f>G105</f>
        <v>В пределах нормы ( +, - 5 %)</v>
      </c>
    </row>
    <row r="112" spans="1:7" s="1" customFormat="1" ht="17.25" hidden="1" customHeight="1" x14ac:dyDescent="0.25">
      <c r="A112" s="21" t="s">
        <v>179</v>
      </c>
      <c r="B112" s="22" t="s">
        <v>180</v>
      </c>
      <c r="C112" s="23" t="s">
        <v>9</v>
      </c>
      <c r="D112" s="23">
        <f>'[10]для исполнения'!G111</f>
        <v>0</v>
      </c>
      <c r="E112" s="31">
        <f>'[10]для исполнения'!H111</f>
        <v>0</v>
      </c>
      <c r="F112" s="24"/>
      <c r="G112" s="100"/>
    </row>
    <row r="113" spans="1:7" s="1" customFormat="1" ht="30.6" customHeight="1" x14ac:dyDescent="0.25">
      <c r="A113" s="21" t="s">
        <v>179</v>
      </c>
      <c r="B113" s="63" t="s">
        <v>181</v>
      </c>
      <c r="C113" s="23" t="s">
        <v>9</v>
      </c>
      <c r="D113" s="23">
        <f>'[10]для исполнения'!G112</f>
        <v>2385.6327943944411</v>
      </c>
      <c r="E113" s="31">
        <f>'[10]для исполнения'!H112</f>
        <v>2367.1540430066984</v>
      </c>
      <c r="F113" s="24">
        <f t="shared" si="1"/>
        <v>-0.77458489970302713</v>
      </c>
      <c r="G113" s="96"/>
    </row>
    <row r="114" spans="1:7" s="1" customFormat="1" ht="20.25" customHeight="1" x14ac:dyDescent="0.25">
      <c r="A114" s="21" t="s">
        <v>182</v>
      </c>
      <c r="B114" s="22" t="s">
        <v>183</v>
      </c>
      <c r="C114" s="23" t="s">
        <v>9</v>
      </c>
      <c r="D114" s="23">
        <f>D115+D116+D117+D118+D119+D120+D124+D125+D126+D127+D128+D129</f>
        <v>3182.3296048830175</v>
      </c>
      <c r="E114" s="23">
        <f>E115+E116+E117+E118+E119+E120+E124+E125+E126+E127+E128+E129</f>
        <v>3353.3543758705659</v>
      </c>
      <c r="F114" s="24">
        <f t="shared" si="1"/>
        <v>5.3742004198787354</v>
      </c>
      <c r="G114" s="95" t="str">
        <f>G111</f>
        <v>В пределах нормы ( +, - 5 %)</v>
      </c>
    </row>
    <row r="115" spans="1:7" ht="17.25" hidden="1" customHeight="1" x14ac:dyDescent="0.25">
      <c r="A115" s="21"/>
      <c r="B115" s="22" t="s">
        <v>184</v>
      </c>
      <c r="C115" s="23" t="s">
        <v>9</v>
      </c>
      <c r="D115" s="23">
        <f>'[10]для исполнения'!G114</f>
        <v>60.630503039615206</v>
      </c>
      <c r="E115" s="31">
        <f>'[10]для исполнения'!H114</f>
        <v>60.630503039615206</v>
      </c>
      <c r="F115" s="24">
        <f t="shared" si="1"/>
        <v>0</v>
      </c>
      <c r="G115" s="100"/>
    </row>
    <row r="116" spans="1:7" ht="17.25" hidden="1" customHeight="1" x14ac:dyDescent="0.25">
      <c r="A116" s="21"/>
      <c r="B116" s="22" t="s">
        <v>185</v>
      </c>
      <c r="C116" s="23" t="s">
        <v>9</v>
      </c>
      <c r="D116" s="23">
        <f>'[10]для исполнения'!G115</f>
        <v>29.614009933373712</v>
      </c>
      <c r="E116" s="31">
        <f>'[10]для исполнения'!H115</f>
        <v>30.69382051137838</v>
      </c>
      <c r="F116" s="24">
        <f t="shared" si="1"/>
        <v>3.6462828925702775</v>
      </c>
      <c r="G116" s="100"/>
    </row>
    <row r="117" spans="1:7" ht="17.25" hidden="1" customHeight="1" x14ac:dyDescent="0.25">
      <c r="A117" s="21"/>
      <c r="B117" s="22" t="s">
        <v>186</v>
      </c>
      <c r="C117" s="23" t="s">
        <v>9</v>
      </c>
      <c r="D117" s="23">
        <f>'[10]для исполнения'!G116</f>
        <v>530.5687196771222</v>
      </c>
      <c r="E117" s="31">
        <f>'[10]для исполнения'!H116</f>
        <v>555.5096466964053</v>
      </c>
      <c r="F117" s="24">
        <f t="shared" si="1"/>
        <v>4.7007910746153492</v>
      </c>
      <c r="G117" s="100"/>
    </row>
    <row r="118" spans="1:7" ht="17.25" hidden="1" customHeight="1" x14ac:dyDescent="0.25">
      <c r="A118" s="21"/>
      <c r="B118" s="56" t="s">
        <v>187</v>
      </c>
      <c r="C118" s="23" t="s">
        <v>9</v>
      </c>
      <c r="D118" s="23">
        <f>'[10]для исполнения'!G117</f>
        <v>29.275827204890387</v>
      </c>
      <c r="E118" s="31">
        <f>'[10]для исполнения'!H117</f>
        <v>30.435729801854976</v>
      </c>
      <c r="F118" s="24">
        <f t="shared" si="1"/>
        <v>3.9619806089401717</v>
      </c>
      <c r="G118" s="100"/>
    </row>
    <row r="119" spans="1:7" ht="17.25" hidden="1" customHeight="1" x14ac:dyDescent="0.25">
      <c r="A119" s="21"/>
      <c r="B119" s="22" t="s">
        <v>153</v>
      </c>
      <c r="C119" s="23" t="s">
        <v>9</v>
      </c>
      <c r="D119" s="23">
        <f>'[10]для исполнения'!G118</f>
        <v>101.68787088817578</v>
      </c>
      <c r="E119" s="31">
        <f>'[10]для исполнения'!H118</f>
        <v>100.08383212935078</v>
      </c>
      <c r="F119" s="24">
        <f t="shared" si="1"/>
        <v>-1.5774140463506503</v>
      </c>
      <c r="G119" s="100"/>
    </row>
    <row r="120" spans="1:7" ht="21" hidden="1" customHeight="1" x14ac:dyDescent="0.25">
      <c r="A120" s="21"/>
      <c r="B120" s="22" t="s">
        <v>188</v>
      </c>
      <c r="C120" s="23" t="s">
        <v>9</v>
      </c>
      <c r="D120" s="23">
        <f>D121+D122+D123</f>
        <v>1067.0637468553591</v>
      </c>
      <c r="E120" s="23">
        <f>E121+E122+E123</f>
        <v>1082.6442473362065</v>
      </c>
      <c r="F120" s="24">
        <f t="shared" si="1"/>
        <v>1.4601283687842617</v>
      </c>
      <c r="G120" s="100"/>
    </row>
    <row r="121" spans="1:7" s="30" customFormat="1" ht="18.75" hidden="1" customHeight="1" x14ac:dyDescent="0.25">
      <c r="A121" s="25"/>
      <c r="B121" s="26" t="s">
        <v>189</v>
      </c>
      <c r="C121" s="23" t="s">
        <v>9</v>
      </c>
      <c r="D121" s="27">
        <f>'[10]для исполнения'!G120</f>
        <v>949.66846323298034</v>
      </c>
      <c r="E121" s="28">
        <f>'[10]для исполнения'!H120</f>
        <v>958.51897038371999</v>
      </c>
      <c r="F121" s="29">
        <f t="shared" si="1"/>
        <v>0.93195757186772743</v>
      </c>
      <c r="G121" s="100"/>
    </row>
    <row r="122" spans="1:7" s="30" customFormat="1" ht="18.75" hidden="1" customHeight="1" x14ac:dyDescent="0.25">
      <c r="A122" s="25"/>
      <c r="B122" s="26" t="s">
        <v>190</v>
      </c>
      <c r="C122" s="23" t="s">
        <v>9</v>
      </c>
      <c r="D122" s="27">
        <f>'[10]для исполнения'!G121</f>
        <v>48.648490869619465</v>
      </c>
      <c r="E122" s="28">
        <f>'[10]для исполнения'!H121</f>
        <v>48.649741886462884</v>
      </c>
      <c r="F122" s="29"/>
      <c r="G122" s="96"/>
    </row>
    <row r="123" spans="1:7" s="30" customFormat="1" ht="18.75" hidden="1" customHeight="1" x14ac:dyDescent="0.25">
      <c r="A123" s="25"/>
      <c r="B123" s="26" t="s">
        <v>191</v>
      </c>
      <c r="C123" s="23" t="s">
        <v>9</v>
      </c>
      <c r="D123" s="27">
        <f>'[10]для исполнения'!G122</f>
        <v>68.746792752759276</v>
      </c>
      <c r="E123" s="28">
        <f>'[10]для исполнения'!H122</f>
        <v>75.475535066023596</v>
      </c>
      <c r="F123" s="29">
        <f t="shared" si="1"/>
        <v>9.7877181521231762</v>
      </c>
      <c r="G123" s="32" t="str">
        <f>G110</f>
        <v>Увеличение цены поставщика</v>
      </c>
    </row>
    <row r="124" spans="1:7" ht="17.25" hidden="1" customHeight="1" x14ac:dyDescent="0.25">
      <c r="A124" s="21"/>
      <c r="B124" s="22" t="s">
        <v>192</v>
      </c>
      <c r="C124" s="23" t="s">
        <v>9</v>
      </c>
      <c r="D124" s="23">
        <f>'[10]для исполнения'!G123</f>
        <v>452.35236164189661</v>
      </c>
      <c r="E124" s="31">
        <f>'[10]для исполнения'!H123</f>
        <v>452.35236484990565</v>
      </c>
      <c r="F124" s="24">
        <f t="shared" si="1"/>
        <v>7.0918366295143489E-7</v>
      </c>
      <c r="G124" s="95" t="str">
        <f>G114</f>
        <v>В пределах нормы ( +, - 5 %)</v>
      </c>
    </row>
    <row r="125" spans="1:7" ht="17.25" hidden="1" customHeight="1" x14ac:dyDescent="0.25">
      <c r="A125" s="21"/>
      <c r="B125" s="52" t="s">
        <v>193</v>
      </c>
      <c r="C125" s="23" t="s">
        <v>9</v>
      </c>
      <c r="D125" s="23">
        <f>'[10]для исполнения'!G124</f>
        <v>0</v>
      </c>
      <c r="E125" s="31">
        <f>'[10]для исполнения'!H124</f>
        <v>0</v>
      </c>
      <c r="F125" s="24"/>
      <c r="G125" s="100"/>
    </row>
    <row r="126" spans="1:7" ht="16.8" hidden="1" customHeight="1" x14ac:dyDescent="0.25">
      <c r="A126" s="21"/>
      <c r="B126" s="22" t="s">
        <v>194</v>
      </c>
      <c r="C126" s="23" t="s">
        <v>9</v>
      </c>
      <c r="D126" s="23">
        <f>'[10]для исполнения'!G125</f>
        <v>128.31901442697355</v>
      </c>
      <c r="E126" s="31">
        <f>'[10]для исполнения'!H125</f>
        <v>134.73560674339438</v>
      </c>
      <c r="F126" s="24">
        <f t="shared" si="1"/>
        <v>5.0005000000000157</v>
      </c>
      <c r="G126" s="96"/>
    </row>
    <row r="127" spans="1:7" ht="27.6" hidden="1" customHeight="1" x14ac:dyDescent="0.25">
      <c r="A127" s="21"/>
      <c r="B127" s="22" t="s">
        <v>195</v>
      </c>
      <c r="C127" s="23" t="s">
        <v>9</v>
      </c>
      <c r="D127" s="23">
        <f>'[10]для исполнения'!G126</f>
        <v>630.98191802236454</v>
      </c>
      <c r="E127" s="31">
        <f>'[10]для исполнения'!H126</f>
        <v>754.43299476248683</v>
      </c>
      <c r="F127" s="24">
        <f t="shared" si="1"/>
        <v>19.564915128954087</v>
      </c>
      <c r="G127" s="55" t="str">
        <f>[10]ХПВ!G127</f>
        <v>Увеличении тарифов поставщика на электро и тепловую энергию</v>
      </c>
    </row>
    <row r="128" spans="1:7" ht="19.5" hidden="1" customHeight="1" x14ac:dyDescent="0.25">
      <c r="A128" s="21"/>
      <c r="B128" s="22" t="s">
        <v>79</v>
      </c>
      <c r="C128" s="23" t="s">
        <v>9</v>
      </c>
      <c r="D128" s="23">
        <f>'[10]для исполнения'!G127</f>
        <v>142.5426906436422</v>
      </c>
      <c r="E128" s="31">
        <f>'[10]для исполнения'!H127</f>
        <v>142.54272593045658</v>
      </c>
      <c r="F128" s="24">
        <f t="shared" si="1"/>
        <v>2.4755260491689853E-5</v>
      </c>
      <c r="G128" s="95" t="str">
        <f>G124</f>
        <v>В пределах нормы ( +, - 5 %)</v>
      </c>
    </row>
    <row r="129" spans="1:7" ht="17.25" hidden="1" customHeight="1" x14ac:dyDescent="0.25">
      <c r="A129" s="21"/>
      <c r="B129" s="49" t="s">
        <v>89</v>
      </c>
      <c r="C129" s="23" t="s">
        <v>9</v>
      </c>
      <c r="D129" s="23">
        <f>'[10]для исполнения'!G128</f>
        <v>9.2929425496044615</v>
      </c>
      <c r="E129" s="31">
        <f>'[10]для исполнения'!H128</f>
        <v>9.2929040695110885</v>
      </c>
      <c r="F129" s="24">
        <f t="shared" si="1"/>
        <v>-4.1407867494754676E-4</v>
      </c>
      <c r="G129" s="100"/>
    </row>
    <row r="130" spans="1:7" s="1" customFormat="1" ht="23.4" customHeight="1" x14ac:dyDescent="0.25">
      <c r="A130" s="17" t="s">
        <v>196</v>
      </c>
      <c r="B130" s="18" t="s">
        <v>197</v>
      </c>
      <c r="C130" s="50" t="s">
        <v>9</v>
      </c>
      <c r="D130" s="50">
        <f>D131+D132+D133+D134+D135+D136</f>
        <v>25185.785065689837</v>
      </c>
      <c r="E130" s="50">
        <f>E131+E132+E133+E134+E135+E136</f>
        <v>25236.008431157417</v>
      </c>
      <c r="F130" s="20">
        <f t="shared" si="1"/>
        <v>0.19941155432156285</v>
      </c>
      <c r="G130" s="100"/>
    </row>
    <row r="131" spans="1:7" s="1" customFormat="1" ht="17.25" customHeight="1" x14ac:dyDescent="0.25">
      <c r="A131" s="21" t="s">
        <v>198</v>
      </c>
      <c r="B131" s="22" t="s">
        <v>199</v>
      </c>
      <c r="C131" s="23" t="s">
        <v>9</v>
      </c>
      <c r="D131" s="23">
        <f>'[10]для исполнения'!G130</f>
        <v>3550.8789959086075</v>
      </c>
      <c r="E131" s="31">
        <f>'[10]для исполнения'!H130</f>
        <v>3582.9199999999996</v>
      </c>
      <c r="F131" s="24">
        <f t="shared" si="1"/>
        <v>0.90234007208666844</v>
      </c>
      <c r="G131" s="100"/>
    </row>
    <row r="132" spans="1:7" s="1" customFormat="1" ht="17.25" customHeight="1" x14ac:dyDescent="0.25">
      <c r="A132" s="21" t="s">
        <v>200</v>
      </c>
      <c r="B132" s="22" t="s">
        <v>35</v>
      </c>
      <c r="C132" s="23" t="s">
        <v>9</v>
      </c>
      <c r="D132" s="23">
        <f>'[10]для исполнения'!G131</f>
        <v>303.60015415018597</v>
      </c>
      <c r="E132" s="31">
        <f>'[10]для исполнения'!H131</f>
        <v>305.72535522923727</v>
      </c>
      <c r="F132" s="24">
        <f t="shared" si="1"/>
        <v>0.6999999999999974</v>
      </c>
      <c r="G132" s="100"/>
    </row>
    <row r="133" spans="1:7" s="1" customFormat="1" ht="17.25" customHeight="1" x14ac:dyDescent="0.25">
      <c r="A133" s="21" t="s">
        <v>201</v>
      </c>
      <c r="B133" s="22" t="s">
        <v>37</v>
      </c>
      <c r="C133" s="23"/>
      <c r="D133" s="23">
        <f>'[10]для исполнения'!G132</f>
        <v>47.936866444766203</v>
      </c>
      <c r="E133" s="48">
        <f>'[10]для исполнения'!H132</f>
        <v>48.751793174327226</v>
      </c>
      <c r="F133" s="24">
        <f t="shared" si="1"/>
        <v>1.6999999999999948</v>
      </c>
      <c r="G133" s="100"/>
    </row>
    <row r="134" spans="1:7" s="1" customFormat="1" ht="19.5" customHeight="1" x14ac:dyDescent="0.25">
      <c r="A134" s="21" t="s">
        <v>202</v>
      </c>
      <c r="B134" s="22" t="s">
        <v>203</v>
      </c>
      <c r="C134" s="23" t="s">
        <v>9</v>
      </c>
      <c r="D134" s="23">
        <f>'[10]для исполнения'!G133</f>
        <v>108.70861404903438</v>
      </c>
      <c r="E134" s="31">
        <f>'[10]для исполнения'!H133</f>
        <v>108.52156841371696</v>
      </c>
      <c r="F134" s="24">
        <f t="shared" ref="F134:F181" si="2">(E134-D134)/D134*100</f>
        <v>-0.17206146629102309</v>
      </c>
      <c r="G134" s="100"/>
    </row>
    <row r="135" spans="1:7" ht="18" customHeight="1" x14ac:dyDescent="0.25">
      <c r="A135" s="21" t="s">
        <v>204</v>
      </c>
      <c r="B135" s="49" t="s">
        <v>39</v>
      </c>
      <c r="C135" s="23" t="s">
        <v>9</v>
      </c>
      <c r="D135" s="23">
        <f>'[10]для исполнения'!G134</f>
        <v>9.9450000000000003</v>
      </c>
      <c r="E135" s="31">
        <f>'[10]для исполнения'!H134</f>
        <v>9.9450000000000003</v>
      </c>
      <c r="F135" s="24">
        <f t="shared" si="2"/>
        <v>0</v>
      </c>
      <c r="G135" s="100"/>
    </row>
    <row r="136" spans="1:7" s="1" customFormat="1" ht="24.75" customHeight="1" x14ac:dyDescent="0.25">
      <c r="A136" s="21" t="s">
        <v>205</v>
      </c>
      <c r="B136" s="22" t="s">
        <v>206</v>
      </c>
      <c r="C136" s="23" t="s">
        <v>9</v>
      </c>
      <c r="D136" s="23">
        <f>D137+D138+D139+D140+D145+D146+D147+D148+D149+D150+D151+D152</f>
        <v>21164.715435137245</v>
      </c>
      <c r="E136" s="23">
        <f>E137+E138+E139+E140+E145+E146+E147+E148+E149+E150+E151+E152</f>
        <v>21180.144714340135</v>
      </c>
      <c r="F136" s="24">
        <f t="shared" si="2"/>
        <v>7.2900952768184368E-2</v>
      </c>
      <c r="G136" s="100"/>
    </row>
    <row r="137" spans="1:7" s="30" customFormat="1" ht="17.25" hidden="1" customHeight="1" x14ac:dyDescent="0.25">
      <c r="A137" s="21"/>
      <c r="B137" s="22" t="s">
        <v>195</v>
      </c>
      <c r="C137" s="23" t="s">
        <v>9</v>
      </c>
      <c r="D137" s="23">
        <f>'[10]для исполнения'!G136</f>
        <v>0</v>
      </c>
      <c r="E137" s="31">
        <f>'[10]для исполнения'!H136</f>
        <v>0</v>
      </c>
      <c r="F137" s="24"/>
      <c r="G137" s="100"/>
    </row>
    <row r="138" spans="1:7" ht="17.25" hidden="1" customHeight="1" x14ac:dyDescent="0.25">
      <c r="A138" s="21"/>
      <c r="B138" s="22" t="s">
        <v>118</v>
      </c>
      <c r="C138" s="23" t="s">
        <v>9</v>
      </c>
      <c r="D138" s="23">
        <f>'[10]для исполнения'!G137</f>
        <v>4.1157534005258558</v>
      </c>
      <c r="E138" s="31">
        <f>'[10]для исполнения'!H137</f>
        <v>3.9633180893952669</v>
      </c>
      <c r="F138" s="24">
        <f t="shared" si="2"/>
        <v>-3.703703703703745</v>
      </c>
      <c r="G138" s="100"/>
    </row>
    <row r="139" spans="1:7" ht="17.25" hidden="1" customHeight="1" x14ac:dyDescent="0.25">
      <c r="A139" s="21"/>
      <c r="B139" s="22" t="s">
        <v>207</v>
      </c>
      <c r="C139" s="23" t="s">
        <v>9</v>
      </c>
      <c r="D139" s="23">
        <f>'[10]для исполнения'!G138</f>
        <v>69.970559933654528</v>
      </c>
      <c r="E139" s="31">
        <f>'[10]для исполнения'!H138</f>
        <v>70.098011961140529</v>
      </c>
      <c r="F139" s="24">
        <f t="shared" si="2"/>
        <v>0.18215093263059468</v>
      </c>
      <c r="G139" s="100"/>
    </row>
    <row r="140" spans="1:7" ht="21" hidden="1" customHeight="1" x14ac:dyDescent="0.25">
      <c r="A140" s="21"/>
      <c r="B140" s="49" t="s">
        <v>175</v>
      </c>
      <c r="C140" s="23" t="s">
        <v>9</v>
      </c>
      <c r="D140" s="23">
        <f>D141+D142+D143+D144</f>
        <v>88.675646056229169</v>
      </c>
      <c r="E140" s="23">
        <f>E141+E142+E143+E144</f>
        <v>88.963009951638952</v>
      </c>
      <c r="F140" s="24">
        <f t="shared" si="2"/>
        <v>0.32406180071985669</v>
      </c>
      <c r="G140" s="100"/>
    </row>
    <row r="141" spans="1:7" s="30" customFormat="1" ht="17.25" hidden="1" customHeight="1" x14ac:dyDescent="0.25">
      <c r="A141" s="25"/>
      <c r="B141" s="26" t="s">
        <v>174</v>
      </c>
      <c r="C141" s="23" t="s">
        <v>9</v>
      </c>
      <c r="D141" s="27">
        <f>'[10]для исполнения'!G140</f>
        <v>45.88148305084745</v>
      </c>
      <c r="E141" s="28">
        <f>'[10]для исполнения'!H140</f>
        <v>45.881486262711853</v>
      </c>
      <c r="F141" s="29">
        <f t="shared" si="2"/>
        <v>7.0003500090135866E-6</v>
      </c>
      <c r="G141" s="100"/>
    </row>
    <row r="142" spans="1:7" s="30" customFormat="1" ht="17.25" hidden="1" customHeight="1" x14ac:dyDescent="0.25">
      <c r="A142" s="25"/>
      <c r="B142" s="59" t="s">
        <v>175</v>
      </c>
      <c r="C142" s="23" t="s">
        <v>9</v>
      </c>
      <c r="D142" s="27">
        <f>'[10]для исполнения'!G141</f>
        <v>6.9206586943246151</v>
      </c>
      <c r="E142" s="28">
        <f>'[10]для исполнения'!H141</f>
        <v>7.014816170093563</v>
      </c>
      <c r="F142" s="29">
        <f t="shared" si="2"/>
        <v>1.3605276596888534</v>
      </c>
      <c r="G142" s="100"/>
    </row>
    <row r="143" spans="1:7" s="30" customFormat="1" ht="17.25" hidden="1" customHeight="1" x14ac:dyDescent="0.25">
      <c r="A143" s="25"/>
      <c r="B143" s="59" t="s">
        <v>176</v>
      </c>
      <c r="C143" s="23" t="s">
        <v>9</v>
      </c>
      <c r="D143" s="27">
        <f>'[10]для исполнения'!G142</f>
        <v>19.852928311057106</v>
      </c>
      <c r="E143" s="28">
        <f>'[10]для исполнения'!H142</f>
        <v>19.852931518833536</v>
      </c>
      <c r="F143" s="29">
        <f t="shared" si="2"/>
        <v>1.6157699156511421E-5</v>
      </c>
      <c r="G143" s="100"/>
    </row>
    <row r="144" spans="1:7" s="30" customFormat="1" ht="17.25" hidden="1" customHeight="1" x14ac:dyDescent="0.25">
      <c r="A144" s="25"/>
      <c r="B144" s="59" t="s">
        <v>177</v>
      </c>
      <c r="C144" s="23" t="s">
        <v>9</v>
      </c>
      <c r="D144" s="27">
        <f>'[10]для исполнения'!G143</f>
        <v>16.020575999999998</v>
      </c>
      <c r="E144" s="28">
        <f>'[10]для исполнения'!H143</f>
        <v>16.213775999999999</v>
      </c>
      <c r="F144" s="29">
        <f t="shared" si="2"/>
        <v>1.2059491493938854</v>
      </c>
      <c r="G144" s="100"/>
    </row>
    <row r="145" spans="1:76" ht="17.25" hidden="1" customHeight="1" x14ac:dyDescent="0.25">
      <c r="A145" s="21"/>
      <c r="B145" s="49" t="s">
        <v>208</v>
      </c>
      <c r="C145" s="23" t="s">
        <v>9</v>
      </c>
      <c r="D145" s="23">
        <f>'[10]для исполнения'!G144</f>
        <v>324.65573291041233</v>
      </c>
      <c r="E145" s="31">
        <f>'[10]для исполнения'!H144</f>
        <v>324.65573291041233</v>
      </c>
      <c r="F145" s="24">
        <f t="shared" si="2"/>
        <v>0</v>
      </c>
      <c r="G145" s="100"/>
    </row>
    <row r="146" spans="1:76" ht="17.25" hidden="1" customHeight="1" x14ac:dyDescent="0.25">
      <c r="A146" s="21"/>
      <c r="B146" s="49" t="s">
        <v>209</v>
      </c>
      <c r="C146" s="23" t="s">
        <v>9</v>
      </c>
      <c r="D146" s="23">
        <f>'[10]для исполнения'!G145</f>
        <v>830.87199999999996</v>
      </c>
      <c r="E146" s="31">
        <f>'[10]для исполнения'!H145</f>
        <v>830.87199999999996</v>
      </c>
      <c r="F146" s="24">
        <f t="shared" si="2"/>
        <v>0</v>
      </c>
      <c r="G146" s="100"/>
    </row>
    <row r="147" spans="1:76" ht="16.8" hidden="1" customHeight="1" x14ac:dyDescent="0.25">
      <c r="A147" s="21"/>
      <c r="B147" s="49" t="s">
        <v>210</v>
      </c>
      <c r="C147" s="23" t="s">
        <v>9</v>
      </c>
      <c r="D147" s="23">
        <f>'[10]для исполнения'!G146</f>
        <v>413.13099418244633</v>
      </c>
      <c r="E147" s="31">
        <f>'[10]для исполнения'!H146</f>
        <v>428.29785030983629</v>
      </c>
      <c r="F147" s="24">
        <f t="shared" si="2"/>
        <v>3.6711978382072195</v>
      </c>
      <c r="G147" s="100"/>
    </row>
    <row r="148" spans="1:76" ht="17.25" hidden="1" customHeight="1" x14ac:dyDescent="0.25">
      <c r="A148" s="21"/>
      <c r="B148" s="56" t="s">
        <v>211</v>
      </c>
      <c r="C148" s="23" t="s">
        <v>9</v>
      </c>
      <c r="D148" s="23">
        <f>'[10]для исполнения'!G147</f>
        <v>14.457953462293245</v>
      </c>
      <c r="E148" s="31">
        <f>'[10]для исполнения'!H147</f>
        <v>14.457959876647042</v>
      </c>
      <c r="F148" s="24">
        <f t="shared" si="2"/>
        <v>4.4365572300993813E-5</v>
      </c>
      <c r="G148" s="100"/>
    </row>
    <row r="149" spans="1:76" ht="17.25" hidden="1" customHeight="1" x14ac:dyDescent="0.25">
      <c r="A149" s="21"/>
      <c r="B149" s="49" t="s">
        <v>212</v>
      </c>
      <c r="C149" s="23" t="s">
        <v>9</v>
      </c>
      <c r="D149" s="23">
        <f>'[10]для исполнения'!G148</f>
        <v>22.986953086419756</v>
      </c>
      <c r="E149" s="31">
        <f>'[10]для исполнения'!H148</f>
        <v>22.986969135802472</v>
      </c>
      <c r="F149" s="24">
        <f t="shared" si="2"/>
        <v>6.9819530474215E-5</v>
      </c>
      <c r="G149" s="100"/>
    </row>
    <row r="150" spans="1:76" ht="17.25" hidden="1" customHeight="1" x14ac:dyDescent="0.25">
      <c r="A150" s="21"/>
      <c r="B150" s="49" t="s">
        <v>89</v>
      </c>
      <c r="C150" s="23" t="s">
        <v>9</v>
      </c>
      <c r="D150" s="23">
        <f>'[10]для исполнения'!G149</f>
        <v>2.2128421052631584</v>
      </c>
      <c r="E150" s="31">
        <f>'[10]для исполнения'!H149</f>
        <v>2.2128421052631584</v>
      </c>
      <c r="F150" s="24">
        <f t="shared" si="2"/>
        <v>0</v>
      </c>
      <c r="G150" s="100"/>
    </row>
    <row r="151" spans="1:76" s="65" customFormat="1" ht="18" hidden="1" customHeight="1" x14ac:dyDescent="0.25">
      <c r="A151" s="21"/>
      <c r="B151" s="49" t="s">
        <v>153</v>
      </c>
      <c r="C151" s="23" t="s">
        <v>9</v>
      </c>
      <c r="D151" s="23">
        <f>'[10]для исполнения'!G150</f>
        <v>0</v>
      </c>
      <c r="E151" s="31">
        <f>'[10]для исполнения'!H150</f>
        <v>0</v>
      </c>
      <c r="F151" s="24"/>
      <c r="G151" s="100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</row>
    <row r="152" spans="1:76" ht="18.75" hidden="1" customHeight="1" x14ac:dyDescent="0.25">
      <c r="A152" s="21"/>
      <c r="B152" s="49" t="s">
        <v>213</v>
      </c>
      <c r="C152" s="23" t="s">
        <v>9</v>
      </c>
      <c r="D152" s="23">
        <f>'[10]для исполнения'!G151</f>
        <v>19393.636999999999</v>
      </c>
      <c r="E152" s="31">
        <f>'[10]для исполнения'!H151</f>
        <v>19393.637019999998</v>
      </c>
      <c r="F152" s="24">
        <f t="shared" si="2"/>
        <v>1.0312660536421046E-7</v>
      </c>
      <c r="G152" s="100"/>
    </row>
    <row r="153" spans="1:76" ht="20.25" customHeight="1" x14ac:dyDescent="0.3">
      <c r="A153" s="17" t="s">
        <v>214</v>
      </c>
      <c r="B153" s="18" t="s">
        <v>215</v>
      </c>
      <c r="C153" s="19" t="s">
        <v>9</v>
      </c>
      <c r="D153" s="19">
        <f>D5+D93</f>
        <v>637466.21662412968</v>
      </c>
      <c r="E153" s="19">
        <f>E5+E93</f>
        <v>655033.04122650274</v>
      </c>
      <c r="F153" s="20">
        <f t="shared" si="2"/>
        <v>2.7557263654539703</v>
      </c>
      <c r="G153" s="100"/>
    </row>
    <row r="154" spans="1:76" ht="23.25" customHeight="1" x14ac:dyDescent="0.3">
      <c r="A154" s="17" t="s">
        <v>216</v>
      </c>
      <c r="B154" s="18" t="s">
        <v>217</v>
      </c>
      <c r="C154" s="19" t="s">
        <v>9</v>
      </c>
      <c r="D154" s="19">
        <f>D155-D153</f>
        <v>14399.579555879231</v>
      </c>
      <c r="E154" s="19">
        <f>E155-E153</f>
        <v>113243.34643549717</v>
      </c>
      <c r="F154" s="20"/>
      <c r="G154" s="96"/>
    </row>
    <row r="155" spans="1:76" s="1" customFormat="1" ht="24" customHeight="1" x14ac:dyDescent="0.3">
      <c r="A155" s="17" t="s">
        <v>218</v>
      </c>
      <c r="B155" s="18" t="s">
        <v>219</v>
      </c>
      <c r="C155" s="19" t="s">
        <v>9</v>
      </c>
      <c r="D155" s="19">
        <f>D160</f>
        <v>651865.79618000891</v>
      </c>
      <c r="E155" s="19">
        <f>E160</f>
        <v>768276.38766199991</v>
      </c>
      <c r="F155" s="20">
        <f t="shared" si="2"/>
        <v>17.85806099417508</v>
      </c>
      <c r="G155" s="95" t="str">
        <f>[10]ХПВ!G162</f>
        <v>Увеличение объемов потребления</v>
      </c>
    </row>
    <row r="156" spans="1:76" ht="21.75" hidden="1" customHeight="1" x14ac:dyDescent="0.3">
      <c r="A156" s="17"/>
      <c r="B156" s="22"/>
      <c r="C156" s="19"/>
      <c r="D156" s="19"/>
      <c r="E156" s="31"/>
      <c r="F156" s="24"/>
      <c r="G156" s="100"/>
    </row>
    <row r="157" spans="1:76" ht="38.25" hidden="1" customHeight="1" x14ac:dyDescent="0.25">
      <c r="A157" s="17"/>
      <c r="B157" s="18"/>
      <c r="C157" s="50"/>
      <c r="D157" s="50"/>
      <c r="E157" s="51"/>
      <c r="F157" s="24"/>
      <c r="G157" s="100"/>
    </row>
    <row r="158" spans="1:76" s="1" customFormat="1" ht="21.75" customHeight="1" x14ac:dyDescent="0.25">
      <c r="A158" s="17" t="s">
        <v>220</v>
      </c>
      <c r="B158" s="18" t="s">
        <v>221</v>
      </c>
      <c r="C158" s="50"/>
      <c r="D158" s="50"/>
      <c r="E158" s="51"/>
      <c r="F158" s="24"/>
      <c r="G158" s="100"/>
    </row>
    <row r="159" spans="1:76" s="1" customFormat="1" ht="21" customHeight="1" x14ac:dyDescent="0.25">
      <c r="A159" s="21"/>
      <c r="B159" s="22" t="s">
        <v>222</v>
      </c>
      <c r="C159" s="23" t="s">
        <v>26</v>
      </c>
      <c r="D159" s="23">
        <f>'[10]для исполнения'!G158</f>
        <v>12600.79304</v>
      </c>
      <c r="E159" s="48">
        <f>E163+E167</f>
        <v>14175.773649999999</v>
      </c>
      <c r="F159" s="24">
        <f t="shared" si="2"/>
        <v>12.49905942427889</v>
      </c>
      <c r="G159" s="100"/>
    </row>
    <row r="160" spans="1:76" s="1" customFormat="1" ht="24" customHeight="1" thickBot="1" x14ac:dyDescent="0.3">
      <c r="A160" s="66"/>
      <c r="B160" s="67" t="s">
        <v>223</v>
      </c>
      <c r="C160" s="68" t="s">
        <v>9</v>
      </c>
      <c r="D160" s="68">
        <f>'[10]для исполнения'!G159</f>
        <v>651865.79618000891</v>
      </c>
      <c r="E160" s="69">
        <f>'[10]для исполнения'!H159</f>
        <v>768276.38766199991</v>
      </c>
      <c r="F160" s="70">
        <f t="shared" si="2"/>
        <v>17.85806099417508</v>
      </c>
      <c r="G160" s="103"/>
    </row>
    <row r="161" spans="1:7" s="76" customFormat="1" ht="26.25" customHeight="1" thickBot="1" x14ac:dyDescent="0.3">
      <c r="A161" s="71" t="s">
        <v>224</v>
      </c>
      <c r="B161" s="72" t="s">
        <v>225</v>
      </c>
      <c r="C161" s="73" t="s">
        <v>226</v>
      </c>
      <c r="D161" s="73">
        <f>D160/D159</f>
        <v>51.732124645704751</v>
      </c>
      <c r="E161" s="73">
        <f>E160/E159</f>
        <v>54.196434468463735</v>
      </c>
      <c r="F161" s="74">
        <f t="shared" si="2"/>
        <v>4.7635967778941648</v>
      </c>
      <c r="G161" s="75"/>
    </row>
    <row r="162" spans="1:7" s="76" customFormat="1" ht="22.5" customHeight="1" x14ac:dyDescent="0.25">
      <c r="A162" s="77"/>
      <c r="B162" s="78" t="s">
        <v>227</v>
      </c>
      <c r="C162" s="79" t="s">
        <v>26</v>
      </c>
      <c r="D162" s="79">
        <f>D163+D164</f>
        <v>14260.030870000002</v>
      </c>
      <c r="E162" s="79">
        <f>E163+E164</f>
        <v>16126.3917</v>
      </c>
      <c r="F162" s="80">
        <f t="shared" si="2"/>
        <v>13.088056028871678</v>
      </c>
      <c r="G162" s="99" t="str">
        <f>G155</f>
        <v>Увеличение объемов потребления</v>
      </c>
    </row>
    <row r="163" spans="1:7" s="76" customFormat="1" ht="22.5" customHeight="1" x14ac:dyDescent="0.25">
      <c r="A163" s="81"/>
      <c r="B163" s="61" t="s">
        <v>228</v>
      </c>
      <c r="C163" s="82" t="s">
        <v>26</v>
      </c>
      <c r="D163" s="82">
        <f>'[10]для исполнения'!G161</f>
        <v>5526.89</v>
      </c>
      <c r="E163" s="31">
        <f>'[10]для исполнения'!H161</f>
        <v>5859.1046999999999</v>
      </c>
      <c r="F163" s="24">
        <f t="shared" si="2"/>
        <v>6.0108795362310365</v>
      </c>
      <c r="G163" s="100"/>
    </row>
    <row r="164" spans="1:7" s="76" customFormat="1" ht="20.25" customHeight="1" x14ac:dyDescent="0.25">
      <c r="A164" s="81"/>
      <c r="B164" s="22" t="s">
        <v>229</v>
      </c>
      <c r="C164" s="23" t="s">
        <v>26</v>
      </c>
      <c r="D164" s="23">
        <f>D165+D167</f>
        <v>8733.1408700000011</v>
      </c>
      <c r="E164" s="23">
        <f>E165+E167</f>
        <v>10267.287</v>
      </c>
      <c r="F164" s="24">
        <f t="shared" si="2"/>
        <v>17.566945877056476</v>
      </c>
      <c r="G164" s="100"/>
    </row>
    <row r="165" spans="1:7" s="76" customFormat="1" ht="20.25" customHeight="1" x14ac:dyDescent="0.25">
      <c r="A165" s="81"/>
      <c r="B165" s="62" t="s">
        <v>230</v>
      </c>
      <c r="C165" s="23" t="s">
        <v>26</v>
      </c>
      <c r="D165" s="23">
        <f>'[10]для исполнения'!G162</f>
        <v>1659.24</v>
      </c>
      <c r="E165" s="31">
        <f>'[10]для исполнения'!H162</f>
        <v>1950.61805</v>
      </c>
      <c r="F165" s="24">
        <f t="shared" si="2"/>
        <v>17.560934524240015</v>
      </c>
      <c r="G165" s="100"/>
    </row>
    <row r="166" spans="1:7" s="76" customFormat="1" ht="20.25" customHeight="1" x14ac:dyDescent="0.25">
      <c r="A166" s="81"/>
      <c r="B166" s="62"/>
      <c r="C166" s="23" t="s">
        <v>231</v>
      </c>
      <c r="D166" s="23">
        <f>'[10]для исполнения'!G163</f>
        <v>19</v>
      </c>
      <c r="E166" s="31">
        <f>'[10]для исполнения'!H163</f>
        <v>19</v>
      </c>
      <c r="F166" s="24">
        <f t="shared" si="2"/>
        <v>0</v>
      </c>
      <c r="G166" s="100"/>
    </row>
    <row r="167" spans="1:7" s="76" customFormat="1" ht="20.25" customHeight="1" x14ac:dyDescent="0.25">
      <c r="A167" s="81"/>
      <c r="B167" s="22" t="s">
        <v>232</v>
      </c>
      <c r="C167" s="23" t="s">
        <v>26</v>
      </c>
      <c r="D167" s="23">
        <f>'[10]для исполнения'!G168</f>
        <v>7073.9008700000004</v>
      </c>
      <c r="E167" s="31">
        <f>'[10]для исполнения'!H168</f>
        <v>8316.6689499999993</v>
      </c>
      <c r="F167" s="24">
        <f t="shared" si="2"/>
        <v>17.56835588791618</v>
      </c>
      <c r="G167" s="100"/>
    </row>
    <row r="168" spans="1:7" s="76" customFormat="1" ht="24" customHeight="1" x14ac:dyDescent="0.25">
      <c r="A168" s="81"/>
      <c r="B168" s="62" t="s">
        <v>233</v>
      </c>
      <c r="C168" s="23" t="s">
        <v>26</v>
      </c>
      <c r="D168" s="23"/>
      <c r="E168" s="31"/>
      <c r="F168" s="24"/>
      <c r="G168" s="96"/>
    </row>
    <row r="169" spans="1:7" s="1" customFormat="1" ht="26.25" hidden="1" customHeight="1" x14ac:dyDescent="0.3">
      <c r="A169" s="17"/>
      <c r="B169" s="18" t="s">
        <v>234</v>
      </c>
      <c r="C169" s="83" t="s">
        <v>9</v>
      </c>
      <c r="D169" s="84">
        <f>D170+D171+D172</f>
        <v>168655.62986595006</v>
      </c>
      <c r="E169" s="84">
        <f>E170+E171+E172</f>
        <v>168703.9957166377</v>
      </c>
      <c r="F169" s="20">
        <f t="shared" si="2"/>
        <v>2.8677282060539593E-2</v>
      </c>
      <c r="G169" s="95" t="str">
        <f>G128</f>
        <v>В пределах нормы ( +, - 5 %)</v>
      </c>
    </row>
    <row r="170" spans="1:7" ht="23.25" hidden="1" customHeight="1" x14ac:dyDescent="0.25">
      <c r="A170" s="21"/>
      <c r="B170" s="22" t="s">
        <v>235</v>
      </c>
      <c r="C170" s="82" t="s">
        <v>9</v>
      </c>
      <c r="D170" s="82">
        <f>D21</f>
        <v>151027.27366081069</v>
      </c>
      <c r="E170" s="82">
        <f>E21</f>
        <v>150780.64719101123</v>
      </c>
      <c r="F170" s="24">
        <f t="shared" si="2"/>
        <v>-0.16329929278426669</v>
      </c>
      <c r="G170" s="100"/>
    </row>
    <row r="171" spans="1:7" s="1" customFormat="1" ht="21" hidden="1" customHeight="1" x14ac:dyDescent="0.25">
      <c r="A171" s="21"/>
      <c r="B171" s="22" t="s">
        <v>236</v>
      </c>
      <c r="C171" s="82" t="s">
        <v>9</v>
      </c>
      <c r="D171" s="82">
        <f>D95</f>
        <v>14077.477209230767</v>
      </c>
      <c r="E171" s="82">
        <f>E95</f>
        <v>14340.428525626445</v>
      </c>
      <c r="F171" s="24">
        <f t="shared" si="2"/>
        <v>1.8678866425246834</v>
      </c>
      <c r="G171" s="100"/>
    </row>
    <row r="172" spans="1:7" s="1" customFormat="1" ht="22.5" hidden="1" customHeight="1" x14ac:dyDescent="0.25">
      <c r="A172" s="21"/>
      <c r="B172" s="22" t="s">
        <v>237</v>
      </c>
      <c r="C172" s="82" t="s">
        <v>9</v>
      </c>
      <c r="D172" s="82">
        <f>D131</f>
        <v>3550.8789959086075</v>
      </c>
      <c r="E172" s="82">
        <f>E131</f>
        <v>3582.9199999999996</v>
      </c>
      <c r="F172" s="24">
        <f t="shared" si="2"/>
        <v>0.90234007208666844</v>
      </c>
      <c r="G172" s="100"/>
    </row>
    <row r="173" spans="1:7" ht="17.25" customHeight="1" x14ac:dyDescent="0.25">
      <c r="A173" s="17" t="s">
        <v>238</v>
      </c>
      <c r="B173" s="18" t="s">
        <v>239</v>
      </c>
      <c r="C173" s="23"/>
      <c r="D173" s="23"/>
      <c r="E173" s="31"/>
      <c r="F173" s="24"/>
      <c r="G173" s="100"/>
    </row>
    <row r="174" spans="1:7" s="1" customFormat="1" ht="22.5" customHeight="1" x14ac:dyDescent="0.25">
      <c r="A174" s="17" t="s">
        <v>240</v>
      </c>
      <c r="B174" s="18" t="s">
        <v>241</v>
      </c>
      <c r="C174" s="50" t="s">
        <v>242</v>
      </c>
      <c r="D174" s="85">
        <f>D175+D176+D177</f>
        <v>165</v>
      </c>
      <c r="E174" s="85">
        <f>E175+E176+E177</f>
        <v>161</v>
      </c>
      <c r="F174" s="20">
        <f t="shared" si="2"/>
        <v>-2.4242424242424243</v>
      </c>
      <c r="G174" s="100"/>
    </row>
    <row r="175" spans="1:7" ht="29.25" customHeight="1" x14ac:dyDescent="0.25">
      <c r="A175" s="21" t="s">
        <v>243</v>
      </c>
      <c r="B175" s="22" t="s">
        <v>244</v>
      </c>
      <c r="C175" s="23" t="s">
        <v>242</v>
      </c>
      <c r="D175" s="86">
        <f>'[10]для исполнения'!G175</f>
        <v>150</v>
      </c>
      <c r="E175" s="87">
        <f>'[10]для исполнения'!H175</f>
        <v>146</v>
      </c>
      <c r="F175" s="24">
        <f t="shared" si="2"/>
        <v>-2.666666666666667</v>
      </c>
      <c r="G175" s="100"/>
    </row>
    <row r="176" spans="1:7" ht="17.25" customHeight="1" x14ac:dyDescent="0.25">
      <c r="A176" s="21" t="s">
        <v>245</v>
      </c>
      <c r="B176" s="22" t="s">
        <v>236</v>
      </c>
      <c r="C176" s="23" t="s">
        <v>242</v>
      </c>
      <c r="D176" s="86">
        <f>'[10]для исполнения'!G176</f>
        <v>11</v>
      </c>
      <c r="E176" s="87">
        <f>'[10]для исполнения'!H176</f>
        <v>11</v>
      </c>
      <c r="F176" s="24">
        <f t="shared" si="2"/>
        <v>0</v>
      </c>
      <c r="G176" s="100"/>
    </row>
    <row r="177" spans="1:7" ht="17.25" customHeight="1" x14ac:dyDescent="0.25">
      <c r="A177" s="21" t="s">
        <v>246</v>
      </c>
      <c r="B177" s="22" t="s">
        <v>237</v>
      </c>
      <c r="C177" s="23"/>
      <c r="D177" s="86">
        <f>'[10]для исполнения'!G177</f>
        <v>4</v>
      </c>
      <c r="E177" s="87">
        <f>'[10]для исполнения'!H177</f>
        <v>4</v>
      </c>
      <c r="F177" s="24">
        <f t="shared" si="2"/>
        <v>0</v>
      </c>
      <c r="G177" s="100"/>
    </row>
    <row r="178" spans="1:7" s="1" customFormat="1" ht="17.25" customHeight="1" x14ac:dyDescent="0.25">
      <c r="A178" s="17" t="s">
        <v>247</v>
      </c>
      <c r="B178" s="18" t="s">
        <v>248</v>
      </c>
      <c r="C178" s="50" t="s">
        <v>249</v>
      </c>
      <c r="D178" s="85">
        <f t="shared" ref="D178:E181" si="3">D169/D174/12*1000</f>
        <v>85179.611043409124</v>
      </c>
      <c r="E178" s="85">
        <f t="shared" si="3"/>
        <v>87320.908756023651</v>
      </c>
      <c r="F178" s="20">
        <f t="shared" si="2"/>
        <v>2.5138618108073789</v>
      </c>
      <c r="G178" s="100"/>
    </row>
    <row r="179" spans="1:7" s="1" customFormat="1" ht="17.25" customHeight="1" x14ac:dyDescent="0.25">
      <c r="A179" s="21" t="s">
        <v>250</v>
      </c>
      <c r="B179" s="22" t="s">
        <v>244</v>
      </c>
      <c r="C179" s="23" t="s">
        <v>249</v>
      </c>
      <c r="D179" s="86">
        <f t="shared" si="3"/>
        <v>83904.040922672604</v>
      </c>
      <c r="E179" s="86">
        <f t="shared" si="3"/>
        <v>86062.013236878556</v>
      </c>
      <c r="F179" s="24">
        <f t="shared" si="2"/>
        <v>2.5719527813860315</v>
      </c>
      <c r="G179" s="100"/>
    </row>
    <row r="180" spans="1:7" s="1" customFormat="1" ht="17.25" customHeight="1" x14ac:dyDescent="0.25">
      <c r="A180" s="21" t="s">
        <v>251</v>
      </c>
      <c r="B180" s="22" t="s">
        <v>236</v>
      </c>
      <c r="C180" s="23" t="s">
        <v>249</v>
      </c>
      <c r="D180" s="86">
        <f t="shared" si="3"/>
        <v>106647.55461538459</v>
      </c>
      <c r="E180" s="86">
        <f t="shared" si="3"/>
        <v>108639.61004262457</v>
      </c>
      <c r="F180" s="24">
        <f t="shared" si="2"/>
        <v>1.8678866425246736</v>
      </c>
      <c r="G180" s="100"/>
    </row>
    <row r="181" spans="1:7" ht="17.25" customHeight="1" thickBot="1" x14ac:dyDescent="0.3">
      <c r="A181" s="66" t="s">
        <v>252</v>
      </c>
      <c r="B181" s="67" t="s">
        <v>237</v>
      </c>
      <c r="C181" s="68" t="s">
        <v>249</v>
      </c>
      <c r="D181" s="88">
        <f t="shared" si="3"/>
        <v>73976.645748095994</v>
      </c>
      <c r="E181" s="88">
        <f t="shared" si="3"/>
        <v>74644.166666666657</v>
      </c>
      <c r="F181" s="70">
        <f t="shared" si="2"/>
        <v>0.90234007208666012</v>
      </c>
      <c r="G181" s="103"/>
    </row>
    <row r="182" spans="1:7" ht="17.25" hidden="1" customHeight="1" x14ac:dyDescent="0.25">
      <c r="B182" s="2"/>
      <c r="C182" s="2"/>
      <c r="D182" s="2"/>
      <c r="E182" s="90"/>
      <c r="F182" s="90"/>
    </row>
    <row r="183" spans="1:7" s="92" customFormat="1" ht="17.25" hidden="1" customHeight="1" x14ac:dyDescent="0.25">
      <c r="A183" s="91"/>
      <c r="B183" s="64" t="s">
        <v>253</v>
      </c>
      <c r="C183" s="64"/>
      <c r="D183" s="64"/>
      <c r="E183" s="91"/>
    </row>
    <row r="184" spans="1:7" s="92" customFormat="1" ht="17.25" hidden="1" customHeight="1" x14ac:dyDescent="0.25">
      <c r="A184" s="91"/>
      <c r="B184" s="64"/>
      <c r="C184" s="64"/>
      <c r="D184" s="64"/>
      <c r="E184" s="91"/>
    </row>
    <row r="185" spans="1:7" s="92" customFormat="1" ht="17.25" hidden="1" customHeight="1" x14ac:dyDescent="0.25">
      <c r="A185" s="91"/>
      <c r="B185" s="64" t="s">
        <v>254</v>
      </c>
      <c r="C185" s="64"/>
      <c r="D185" s="64"/>
      <c r="E185" s="91"/>
    </row>
    <row r="186" spans="1:7" s="92" customFormat="1" ht="17.25" hidden="1" customHeight="1" x14ac:dyDescent="0.25">
      <c r="A186" s="91"/>
      <c r="B186" s="64"/>
      <c r="C186" s="64"/>
      <c r="D186" s="64"/>
      <c r="E186" s="91"/>
    </row>
    <row r="187" spans="1:7" s="92" customFormat="1" ht="17.25" hidden="1" customHeight="1" x14ac:dyDescent="0.25">
      <c r="A187" s="91"/>
      <c r="B187" s="64" t="s">
        <v>255</v>
      </c>
      <c r="C187" s="64"/>
      <c r="D187" s="64"/>
      <c r="E187" s="91"/>
    </row>
    <row r="188" spans="1:7" ht="17.25" customHeight="1" x14ac:dyDescent="0.25">
      <c r="B188" s="2"/>
      <c r="C188" s="2"/>
      <c r="D188" s="2"/>
    </row>
    <row r="189" spans="1:7" ht="17.25" customHeight="1" x14ac:dyDescent="0.25">
      <c r="B189" s="2"/>
      <c r="C189" s="2"/>
      <c r="D189" s="2"/>
    </row>
    <row r="190" spans="1:7" ht="17.25" customHeight="1" x14ac:dyDescent="0.25">
      <c r="B190" s="2"/>
      <c r="C190" s="2"/>
      <c r="D190" s="2"/>
    </row>
    <row r="191" spans="1:7" ht="17.25" customHeight="1" x14ac:dyDescent="0.25">
      <c r="B191" s="2"/>
      <c r="C191" s="2"/>
      <c r="D191" s="2"/>
    </row>
    <row r="192" spans="1:7" ht="17.25" customHeight="1" x14ac:dyDescent="0.25">
      <c r="B192" s="2"/>
      <c r="C192" s="2"/>
      <c r="D192" s="2"/>
    </row>
    <row r="193" spans="2:4" ht="17.25" customHeight="1" x14ac:dyDescent="0.25">
      <c r="B193" s="2"/>
      <c r="C193" s="2"/>
      <c r="D193" s="2"/>
    </row>
    <row r="194" spans="2:4" ht="17.25" customHeight="1" x14ac:dyDescent="0.25">
      <c r="B194" s="2"/>
      <c r="C194" s="2"/>
      <c r="D194" s="2"/>
    </row>
    <row r="195" spans="2:4" ht="17.25" customHeight="1" x14ac:dyDescent="0.25">
      <c r="B195" s="2"/>
      <c r="C195" s="2"/>
      <c r="D195" s="2"/>
    </row>
    <row r="196" spans="2:4" ht="17.25" customHeight="1" x14ac:dyDescent="0.25">
      <c r="B196" s="2"/>
      <c r="C196" s="2"/>
      <c r="D196" s="2"/>
    </row>
    <row r="199" spans="2:4" ht="17.25" customHeight="1" x14ac:dyDescent="0.25">
      <c r="B199" s="2"/>
      <c r="C199" s="2"/>
      <c r="D199" s="2"/>
    </row>
    <row r="200" spans="2:4" ht="17.25" customHeight="1" x14ac:dyDescent="0.25">
      <c r="B200" s="2"/>
      <c r="C200" s="2"/>
      <c r="D200" s="2"/>
    </row>
    <row r="201" spans="2:4" ht="17.25" customHeight="1" x14ac:dyDescent="0.25">
      <c r="B201" s="2"/>
      <c r="C201" s="2"/>
      <c r="D201" s="2"/>
    </row>
    <row r="202" spans="2:4" ht="17.25" customHeight="1" x14ac:dyDescent="0.25">
      <c r="B202" s="2"/>
      <c r="C202" s="2"/>
      <c r="D202" s="2"/>
    </row>
    <row r="203" spans="2:4" ht="17.25" customHeight="1" x14ac:dyDescent="0.25">
      <c r="B203" s="2"/>
      <c r="C203" s="2"/>
      <c r="D203" s="2"/>
    </row>
    <row r="204" spans="2:4" ht="17.25" customHeight="1" x14ac:dyDescent="0.25">
      <c r="B204" s="2"/>
      <c r="C204" s="2"/>
      <c r="D204" s="2"/>
    </row>
  </sheetData>
  <mergeCells count="22">
    <mergeCell ref="A1:E1"/>
    <mergeCell ref="A2:F2"/>
    <mergeCell ref="G128:G154"/>
    <mergeCell ref="G155:G160"/>
    <mergeCell ref="G162:G168"/>
    <mergeCell ref="G169:G181"/>
    <mergeCell ref="G82:G92"/>
    <mergeCell ref="G93:G102"/>
    <mergeCell ref="G105:G109"/>
    <mergeCell ref="G111:G113"/>
    <mergeCell ref="G114:G122"/>
    <mergeCell ref="G124:G126"/>
    <mergeCell ref="G79:G80"/>
    <mergeCell ref="G5:G9"/>
    <mergeCell ref="G11:G13"/>
    <mergeCell ref="G14:G15"/>
    <mergeCell ref="G20:G42"/>
    <mergeCell ref="G45:G66"/>
    <mergeCell ref="G68:G70"/>
    <mergeCell ref="G71:G72"/>
    <mergeCell ref="G74:G75"/>
    <mergeCell ref="G76:G77"/>
  </mergeCells>
  <pageMargins left="0.6692913385826772" right="0" top="0.62992125984251968" bottom="0.23622047244094491" header="0.15748031496062992" footer="0.15748031496062992"/>
  <pageSetup paperSize="9" scale="55" fitToHeight="5" orientation="landscape" r:id="rId1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</vt:lpstr>
      <vt:lpstr>ТВ!Область_печати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2021-03-12T05:19:33Z</cp:lastPrinted>
  <dcterms:created xsi:type="dcterms:W3CDTF">2021-03-12T05:13:42Z</dcterms:created>
  <dcterms:modified xsi:type="dcterms:W3CDTF">2021-04-19T09:57:06Z</dcterms:modified>
</cp:coreProperties>
</file>